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750" windowWidth="3750" windowHeight="5265" tabRatio="897" activeTab="0"/>
  </bookViews>
  <sheets>
    <sheet name="ΠΡΟΥΠΟΛΟΓΙΣΜΟς" sheetId="1" r:id="rId1"/>
    <sheet name="ΠΡΟΜΕΤΡΗΣΗ" sheetId="2" r:id="rId2"/>
  </sheets>
  <definedNames>
    <definedName name="_xlnm.Print_Area" localSheetId="1">'ΠΡΟΜΕΤΡΗΣΗ'!$A$1:$Y$47</definedName>
    <definedName name="_xlnm.Print_Area" localSheetId="0">'ΠΡΟΥΠΟΛΟΓΙΣΜΟς'!$A$1:$Y$54</definedName>
    <definedName name="_xlnm.Print_Titles" localSheetId="1">'ΠΡΟΜΕΤΡΗΣΗ'!$8:$9</definedName>
    <definedName name="_xlnm.Print_Titles" localSheetId="0">'ΠΡΟΥΠΟΛΟΓΙΣΜΟς'!$9:$10</definedName>
  </definedNames>
  <calcPr fullCalcOnLoad="1" fullPrecision="0"/>
</workbook>
</file>

<file path=xl/sharedStrings.xml><?xml version="1.0" encoding="utf-8"?>
<sst xmlns="http://schemas.openxmlformats.org/spreadsheetml/2006/main" count="251" uniqueCount="130">
  <si>
    <t>Άθροισμα:</t>
  </si>
  <si>
    <t>α/α</t>
  </si>
  <si>
    <t>Δαπάνη</t>
  </si>
  <si>
    <t>ΕΛΛΗΝΙΚΗ  ΔΗΜΟΚΡΑΤΙΑ</t>
  </si>
  <si>
    <t>ΕΡΓΟ :</t>
  </si>
  <si>
    <t>ΠΕΡΙΦΕΡΕΙΑ  ΗΠΕΙΡΟΥ</t>
  </si>
  <si>
    <t>Η συντάξασα</t>
  </si>
  <si>
    <t>ΘΕΩΡΗΘΗΚΕ</t>
  </si>
  <si>
    <t>Απρόβλεπτα:</t>
  </si>
  <si>
    <t>ΠΡΟΫΠΟΛΟΓΙΣΜΟΣ ΜΕΛΕΤΗΣ</t>
  </si>
  <si>
    <t xml:space="preserve"> </t>
  </si>
  <si>
    <t>Είδος εργασίας</t>
  </si>
  <si>
    <t>Μερική</t>
  </si>
  <si>
    <t>Ολική</t>
  </si>
  <si>
    <t>Δ</t>
  </si>
  <si>
    <t>Άθροισμα δαπανών:</t>
  </si>
  <si>
    <t>Γ-1</t>
  </si>
  <si>
    <t>Γ-1.1</t>
  </si>
  <si>
    <t>α/α Τιμολογ.</t>
  </si>
  <si>
    <t>Μονάδα</t>
  </si>
  <si>
    <t>Ποσότητα</t>
  </si>
  <si>
    <t>Τιμή μονάδος</t>
  </si>
  <si>
    <t>Άρθρο Αναθεώρ.</t>
  </si>
  <si>
    <t>Σύνολο:</t>
  </si>
  <si>
    <t>ΓΕ &amp; ΟΕ 18%:</t>
  </si>
  <si>
    <t>ΔΗΜΟΣ ΖΙΤΣΑΣ</t>
  </si>
  <si>
    <t>Δ/ΝΣΗ ΤΕΧΝΙΚΩΝ ΥΠΗΡΕΣΙΩΝ</t>
  </si>
  <si>
    <t>ΠΟΛΕΟΔΟΜΙΑΣ &amp; ΠΕΡ/ΝΤΟΣ</t>
  </si>
  <si>
    <t>Στάθης Σταύρος</t>
  </si>
  <si>
    <t>Ηλεκ/γος Μηχ/κος</t>
  </si>
  <si>
    <t>Αναθεώρηση:</t>
  </si>
  <si>
    <t>kg</t>
  </si>
  <si>
    <t>Φ.Π.Α.:24%</t>
  </si>
  <si>
    <t>Α-2</t>
  </si>
  <si>
    <t xml:space="preserve">Γενικές εκσκαφές σε έδαφος γαιώδες -ημιβραχώδες </t>
  </si>
  <si>
    <t>ΟΔΟ-1123Α</t>
  </si>
  <si>
    <t>Α-3</t>
  </si>
  <si>
    <t>Γενικές εκσκαφές σε έδαφος βραχώδες</t>
  </si>
  <si>
    <t>Α-3.3</t>
  </si>
  <si>
    <t>Γενικές εκσκαφές σε έδαφος βραχώδες χωρίς χρήση εκρηκτικών</t>
  </si>
  <si>
    <t>ΟΔΟ-1133Α</t>
  </si>
  <si>
    <t>ΤΜΗΜΑ ΤΕΧΝΙΚΩΝ ΕΡΓΩΝ</t>
  </si>
  <si>
    <t>ΠΡΟΜΕΤΡΗΣΗ</t>
  </si>
  <si>
    <t>Προμέτρηση</t>
  </si>
  <si>
    <t>Λύτη Μαρία - Έλενα</t>
  </si>
  <si>
    <t>Μηχ/κος Έργων Υποδομής Τ.Ε.</t>
  </si>
  <si>
    <t>Πολ. Μηχ/κος Έργων Υποδομής Τ.Ε</t>
  </si>
  <si>
    <t>ΤΜΗΜΑ  ΤΕΧΝΙΚΩΝ ΕΡΓΩΝ</t>
  </si>
  <si>
    <t>20.05</t>
  </si>
  <si>
    <t>Eκσκαφή θεμελίων και τάφρων με χρήση μηχανικών μέσων</t>
  </si>
  <si>
    <t>20.05.01</t>
  </si>
  <si>
    <t>σε εδάφη γαιώδη-ημιβραχώδη</t>
  </si>
  <si>
    <t>20.05.02</t>
  </si>
  <si>
    <t xml:space="preserve">σε εδάφη βραχώδη, εκτός από γρανιτικά-κροκαλοπαγή, χωρίς χρήση εκρηκτικών </t>
  </si>
  <si>
    <t>Α-19</t>
  </si>
  <si>
    <t xml:space="preserve">Προμήθεια κοκκώδους υλικού μεγέθους κόκκων έως 200 mm </t>
  </si>
  <si>
    <t>ΟΔΟ-3121Β</t>
  </si>
  <si>
    <r>
      <t>m</t>
    </r>
    <r>
      <rPr>
        <vertAlign val="superscript"/>
        <sz val="9"/>
        <rFont val="Arial"/>
        <family val="2"/>
      </rPr>
      <t>3</t>
    </r>
  </si>
  <si>
    <t>Α-20</t>
  </si>
  <si>
    <t>Κατασκευή επιχωμάτων</t>
  </si>
  <si>
    <t>ΟΔΟ-1530</t>
  </si>
  <si>
    <t>ΟΙΚ-2124</t>
  </si>
  <si>
    <t>ΟΙΚ-2127</t>
  </si>
  <si>
    <t>ΟΜΑΔΑ Α: ΧΩΜΑΤΟΥΡΓΙΚΕΣ ΕΡΓΑΣΙΕΣ</t>
  </si>
  <si>
    <t>32.01</t>
  </si>
  <si>
    <t xml:space="preserve">Προμήθεια, μεταφορά επί τόπου, διάστρωση και συμπύκνωση σκυροδέματος με χρήση αντλίας ή πυργογερανού </t>
  </si>
  <si>
    <t>38.01</t>
  </si>
  <si>
    <t>Ξυλότυποι χυτών τοίχων</t>
  </si>
  <si>
    <t>ΟΙΚ 3801</t>
  </si>
  <si>
    <t>12.13.01</t>
  </si>
  <si>
    <t>12.13.01.01</t>
  </si>
  <si>
    <t>Ονομαστικής διαμέτρου D 50 mm</t>
  </si>
  <si>
    <t>ΥΔΡ 6620.1</t>
  </si>
  <si>
    <t>m</t>
  </si>
  <si>
    <t>38.20</t>
  </si>
  <si>
    <t>Χαλύβδινοι οπλισμοί σκυροδέματος</t>
  </si>
  <si>
    <t>ΟΙΚ-3873</t>
  </si>
  <si>
    <t>32.01.05</t>
  </si>
  <si>
    <t>Για κατασκευές από σκυρόδεμα κατηγορίας C20/25</t>
  </si>
  <si>
    <t>ΟΙΚ 3215</t>
  </si>
  <si>
    <t>Αγωγοί υπό πίεση από σωλήνες PVC-U Ονομαστικής πίεσης 6 at</t>
  </si>
  <si>
    <t>ΟΜΑΔΑ Β: ΣΚΥΡΟΔΕΜΑΤΑ</t>
  </si>
  <si>
    <t>Δημιουργία αρμών σε στοιχεία με πλάκες από εξηλασμένη πολυστερίνη πάχους 5cm</t>
  </si>
  <si>
    <t>OIK- 7934</t>
  </si>
  <si>
    <r>
      <t>m</t>
    </r>
    <r>
      <rPr>
        <vertAlign val="superscript"/>
        <sz val="9"/>
        <rFont val="Arial"/>
        <family val="2"/>
      </rPr>
      <t>2</t>
    </r>
  </si>
  <si>
    <t>ΟΜΑΔΑ Γ: ΟΔΟΣΤΡΩΣΙΑ - ΑΣΦΑΛΤΙΚΑ</t>
  </si>
  <si>
    <t>Γ-2.1</t>
  </si>
  <si>
    <t xml:space="preserve">Βάση οδοστρωσίας μεταβλητού πάχους  </t>
  </si>
  <si>
    <t>ΟΔΟ-3211.Β</t>
  </si>
  <si>
    <t>Δ-3</t>
  </si>
  <si>
    <t>Ασφαλτική προεπάλειψη</t>
  </si>
  <si>
    <t>ΟΔΟ-4110</t>
  </si>
  <si>
    <t>Δ-8</t>
  </si>
  <si>
    <t xml:space="preserve">Ασφαλτικές στρώσεις κυκλοφορίας </t>
  </si>
  <si>
    <t>Δ-8.1</t>
  </si>
  <si>
    <t xml:space="preserve">Ασφαλτική στρώση κυκλοφορίας συμπυκνωμένου πάχους 0,05 m με χρήση κοινής ασφάλτου </t>
  </si>
  <si>
    <t>ΟΔΟ-4521Β</t>
  </si>
  <si>
    <t>{(2,00*2,00)+(1,55*1,50)}13,90/2  + {(2,00*2,00)+(1,00*1,00)}15,30/2=(43,44+38,25)*0,5</t>
  </si>
  <si>
    <t>(4*29,20)</t>
  </si>
  <si>
    <t>Δ-4</t>
  </si>
  <si>
    <t>Ασφαλτική συγκολλητική επάλειψη</t>
  </si>
  <si>
    <t>ΟΔΟ-4120</t>
  </si>
  <si>
    <t>(2,20+1,55)/2*11,90 + (1,55*2)+ (2,20+0,9)/2*15,30</t>
  </si>
  <si>
    <t>{(2,20+1,55)/2*11,90 + (1,55*2)+ (2,20+0,9)/2*15,30}*0,2</t>
  </si>
  <si>
    <t>(4*29,20)-{(2,20+1,55)/2*11,90 + (1,55*2)+ (2,20+0,9)/2*15,30}</t>
  </si>
  <si>
    <t>38.20.02</t>
  </si>
  <si>
    <t>Χαλύβδινοι οπλισμοί κατηγορίας B500C (S500s)</t>
  </si>
  <si>
    <t>(0,6+1,60)*4,5/2+(2,00*2,00)</t>
  </si>
  <si>
    <t>{(2,00*2,00)+(1,55*1,55)}13,90/2  + {(2,00*2,00)+(1,00*1,00)}15,30/2=(43,44+38,25)*0,5</t>
  </si>
  <si>
    <t>50%*(3*1,55+11,9*(3*1,55+4*2,2)/2+15,3*(4*2,2+2*0,9)/2)</t>
  </si>
  <si>
    <t>((1*1+2*2)*15,3/2+(2*2+1,5*1,5)*11,9/2+1,5*1,5*2)*50%</t>
  </si>
  <si>
    <t>(2*( 1,55+0,5)*3/2+11,9*((1,55+0,5)*3/2+(2,2+0,6)*4/2)/2+15,3*((2,2+0,6)*4/2+(0,9+0,4)*2/2)/2)</t>
  </si>
  <si>
    <t>2*4,95+11,9*(4,95+8,4)/2+15,3*(8,4+2,4)/2+0,6*0,5*(2+11,9+15,3)</t>
  </si>
  <si>
    <t>((2+11,9+15,3)/1+1)*(1,6+1,2+0,8)/3</t>
  </si>
  <si>
    <t>(2*((2+11,9+15,3)/0,5+1)*2)</t>
  </si>
  <si>
    <t>0,6*0,5+4*(0,6+1,6)/2+2*2</t>
  </si>
  <si>
    <t>0,2*(11,9*(2,2+1,55)/2+2*1,55+15,3*(2,2+0,9)/2)</t>
  </si>
  <si>
    <t>11,9*(2,2+1,55)/2+2*1,55+15,3*(2,2+0,9)/2</t>
  </si>
  <si>
    <t>4*29,2-49,13</t>
  </si>
  <si>
    <t>4*29,2</t>
  </si>
  <si>
    <t>(2*3,5+11,9*(3,5+4,5)/2+15,3*(4,5+2,5)/2)*2+(0,6*0,5+2*(0,6+0,8)/2)+(0,6*0,5+3*(0,6+1,2)/2)+(0,6*0,5+4*(0,6+1,6)/2)</t>
  </si>
  <si>
    <t>ΚΑΤΑΣΚΕΥΗ ΤΟΙΧΙΟΥ ΑΝΤΙΣΤΗΡΗΞΗΣ ΣΤΗΝ ΤΚ ΓΑΒΡΙΣΙΩΝ</t>
  </si>
  <si>
    <t>Ελεούσα      / 03 / 2018</t>
  </si>
  <si>
    <t xml:space="preserve">ΕΛΕΓΧΘΗΚΕ &amp; </t>
  </si>
  <si>
    <t>Ο Αν.  Προϊσταμένος   Δ/νσης</t>
  </si>
  <si>
    <t>Σχ. 1 -79.48</t>
  </si>
  <si>
    <t>{{(2,20+0,6)*4}/2+{(1,55+0,5)*3}/2}13,90/2   +  {{(2,20+0,6)*4}/2  +{(0,9+0,4)*2}/2}15,30/2=60,29+52,79</t>
  </si>
  <si>
    <t xml:space="preserve">(0,6*0,5*29,2)  +    {(2,00*2,00)+(1,55*1,55)}13,90/2  + {(2,00*2,00)+(1,00*1,00)}15,30/2   +  {(1,6+0,6)*4/2+(1+0,6)*2/2}*15,30/2  +  {(1,6+0,6)*4/2 +(1,2+0,6)*3/2}11,9/2  + (1,2+0,6)*3/2*3   </t>
  </si>
  <si>
    <t>Ελεούσα      / 03/ 2018</t>
  </si>
  <si>
    <t>Ελεούσα     / 03 / 2018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</si>
</sst>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0.0000"/>
    <numFmt numFmtId="175" formatCode="0.00000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Δρχ&quot;#,##0;&quot;Δρχ&quot;\-#,##0"/>
    <numFmt numFmtId="180" formatCode="&quot;Δρχ&quot;#,##0;[Red]&quot;Δρχ&quot;\-#,##0"/>
    <numFmt numFmtId="181" formatCode="&quot;Δρχ&quot;#,##0.00;&quot;Δρχ&quot;\-#,##0.00"/>
    <numFmt numFmtId="182" formatCode="&quot;Δρχ&quot;#,##0.00;[Red]&quot;Δρχ&quot;\-#,##0.00"/>
    <numFmt numFmtId="183" formatCode="_ &quot;Δρχ&quot;* #,##0_ ;_ &quot;Δρχ&quot;* \-#,##0_ ;_ &quot;Δρχ&quot;* &quot;-&quot;_ ;_ @_ "/>
    <numFmt numFmtId="184" formatCode="_ * #,##0_ ;_ * \-#,##0_ ;_ * &quot;-&quot;_ ;_ @_ "/>
    <numFmt numFmtId="185" formatCode="_ &quot;Δρχ&quot;* #,##0.00_ ;_ &quot;Δρχ&quot;* \-#,##0.00_ ;_ &quot;Δρχ&quot;* &quot;-&quot;??_ ;_ @_ "/>
    <numFmt numFmtId="186" formatCode="_ * #,##0.00_ ;_ * \-#,##0.00_ ;_ * &quot;-&quot;??_ ;_ @_ "/>
    <numFmt numFmtId="187" formatCode="\+0"/>
    <numFmt numFmtId="188" formatCode="0\+"/>
    <numFmt numFmtId="189" formatCode="#,##0\ \+"/>
    <numFmt numFmtId="190" formatCode="#,##0.0000"/>
    <numFmt numFmtId="191" formatCode="#,##0.00\+"/>
    <numFmt numFmtId="192" formatCode="0.0\+"/>
    <numFmt numFmtId="193" formatCode="0.00\+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"/>
    <numFmt numFmtId="198" formatCode="0.000%"/>
    <numFmt numFmtId="199" formatCode="0.0000%"/>
    <numFmt numFmtId="200" formatCode="0.00000%"/>
    <numFmt numFmtId="201" formatCode="0.000000%"/>
    <numFmt numFmtId="202" formatCode="#,##0.00\ &quot;€&quot;"/>
    <numFmt numFmtId="203" formatCode="#,##0.000"/>
    <numFmt numFmtId="204" formatCode="#,##0.00\ "/>
    <numFmt numFmtId="205" formatCode="#,##0.00&quot;*&quot;"/>
    <numFmt numFmtId="206" formatCode="&quot;Ναι&quot;;&quot;Ναι&quot;;&quot;'Οχι&quot;"/>
    <numFmt numFmtId="207" formatCode="&quot;Αληθές&quot;;&quot;Αληθές&quot;;&quot;Ψευδές&quot;"/>
    <numFmt numFmtId="208" formatCode="&quot;Ενεργοποίηση&quot;;&quot;Ενεργοποίηση&quot;;&quot;Απενεργοποίηση&quot;"/>
    <numFmt numFmtId="209" formatCode="[$€-2]\ #,##0.00_);[Red]\([$€-2]\ #,##0.00\)"/>
    <numFmt numFmtId="210" formatCode="0.00000000"/>
    <numFmt numFmtId="211" formatCode="0.0000000"/>
    <numFmt numFmtId="212" formatCode="0.000000"/>
  </numFmts>
  <fonts count="64">
    <font>
      <sz val="10"/>
      <name val="Arial Greek"/>
      <family val="0"/>
    </font>
    <font>
      <sz val="10"/>
      <name val="Arial"/>
      <family val="2"/>
    </font>
    <font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 Greek"/>
      <family val="1"/>
    </font>
    <font>
      <sz val="12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u val="single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rgb="FFFF0000"/>
      <name val="Arial Narrow"/>
      <family val="2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8" borderId="1" applyNumberFormat="0" applyAlignment="0" applyProtection="0"/>
  </cellStyleXfs>
  <cellXfs count="214">
    <xf numFmtId="0" fontId="0" fillId="0" borderId="0" xfId="0" applyAlignment="1">
      <alignment/>
    </xf>
    <xf numFmtId="0" fontId="5" fillId="0" borderId="0" xfId="33" applyNumberFormat="1" applyFont="1" applyBorder="1" applyAlignment="1">
      <alignment horizontal="center" vertical="center"/>
      <protection/>
    </xf>
    <xf numFmtId="0" fontId="5" fillId="33" borderId="0" xfId="33" applyNumberFormat="1" applyFont="1" applyFill="1" applyBorder="1" applyAlignment="1">
      <alignment horizontal="center" vertical="center"/>
      <protection/>
    </xf>
    <xf numFmtId="4" fontId="5" fillId="33" borderId="0" xfId="33" applyNumberFormat="1" applyFont="1" applyFill="1" applyBorder="1" applyAlignment="1">
      <alignment horizontal="center" vertical="center"/>
      <protection/>
    </xf>
    <xf numFmtId="0" fontId="6" fillId="0" borderId="0" xfId="33" applyNumberFormat="1" applyFont="1" applyBorder="1" applyAlignment="1">
      <alignment horizontal="center" vertical="center"/>
      <protection/>
    </xf>
    <xf numFmtId="4" fontId="6" fillId="0" borderId="0" xfId="33" applyNumberFormat="1" applyFont="1" applyBorder="1" applyAlignment="1">
      <alignment horizontal="center" vertical="center"/>
      <protection/>
    </xf>
    <xf numFmtId="0" fontId="6" fillId="0" borderId="0" xfId="33" applyNumberFormat="1" applyFont="1" applyFill="1" applyBorder="1" applyAlignment="1">
      <alignment horizontal="center" vertical="center"/>
      <protection/>
    </xf>
    <xf numFmtId="0" fontId="6" fillId="33" borderId="0" xfId="33" applyNumberFormat="1" applyFont="1" applyFill="1" applyBorder="1" applyAlignment="1">
      <alignment horizontal="center" vertical="center"/>
      <protection/>
    </xf>
    <xf numFmtId="0" fontId="7" fillId="0" borderId="0" xfId="33" applyNumberFormat="1" applyFont="1" applyBorder="1" applyAlignment="1">
      <alignment horizontal="center" vertical="center"/>
      <protection/>
    </xf>
    <xf numFmtId="0" fontId="6" fillId="34" borderId="0" xfId="0" applyFont="1" applyFill="1" applyBorder="1" applyAlignment="1">
      <alignment horizontal="center" vertical="center"/>
    </xf>
    <xf numFmtId="199" fontId="6" fillId="0" borderId="0" xfId="33" applyNumberFormat="1" applyFont="1" applyBorder="1" applyAlignment="1">
      <alignment horizontal="center" vertical="center"/>
      <protection/>
    </xf>
    <xf numFmtId="201" fontId="6" fillId="0" borderId="0" xfId="33" applyNumberFormat="1" applyFont="1" applyBorder="1" applyAlignment="1">
      <alignment horizontal="center" vertical="center"/>
      <protection/>
    </xf>
    <xf numFmtId="10" fontId="6" fillId="33" borderId="0" xfId="33" applyNumberFormat="1" applyFont="1" applyFill="1" applyBorder="1" applyAlignment="1">
      <alignment horizontal="center" vertical="center"/>
      <protection/>
    </xf>
    <xf numFmtId="4" fontId="7" fillId="0" borderId="10" xfId="33" applyNumberFormat="1" applyFont="1" applyBorder="1" applyAlignment="1">
      <alignment horizontal="center" vertical="center"/>
      <protection/>
    </xf>
    <xf numFmtId="4" fontId="7" fillId="0" borderId="0" xfId="33" applyNumberFormat="1" applyFont="1" applyBorder="1" applyAlignment="1">
      <alignment horizontal="center" vertical="center"/>
      <protection/>
    </xf>
    <xf numFmtId="0" fontId="7" fillId="0" borderId="10" xfId="33" applyNumberFormat="1" applyFont="1" applyFill="1" applyBorder="1" applyAlignment="1">
      <alignment horizontal="center" vertical="center"/>
      <protection/>
    </xf>
    <xf numFmtId="4" fontId="7" fillId="0" borderId="10" xfId="33" applyNumberFormat="1" applyFont="1" applyFill="1" applyBorder="1" applyAlignment="1">
      <alignment horizontal="center" vertical="center"/>
      <protection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1" fontId="9" fillId="33" borderId="0" xfId="57" applyNumberFormat="1" applyFont="1" applyFill="1" applyAlignment="1">
      <alignment horizontal="left" vertical="center"/>
    </xf>
    <xf numFmtId="0" fontId="7" fillId="0" borderId="0" xfId="33" applyNumberFormat="1" applyFont="1" applyAlignment="1">
      <alignment horizontal="center" vertical="center" wrapText="1"/>
      <protection/>
    </xf>
    <xf numFmtId="3" fontId="10" fillId="0" borderId="0" xfId="33" applyNumberFormat="1" applyFont="1" applyBorder="1" applyAlignment="1">
      <alignment horizontal="right" vertical="center"/>
      <protection/>
    </xf>
    <xf numFmtId="0" fontId="7" fillId="0" borderId="0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>
      <alignment horizontal="center" vertical="center"/>
      <protection/>
    </xf>
    <xf numFmtId="3" fontId="7" fillId="0" borderId="0" xfId="33" applyNumberFormat="1" applyFont="1" applyBorder="1" applyAlignment="1">
      <alignment horizontal="center" vertical="center"/>
      <protection/>
    </xf>
    <xf numFmtId="0" fontId="10" fillId="34" borderId="10" xfId="33" applyNumberFormat="1" applyFont="1" applyFill="1" applyBorder="1" applyAlignment="1">
      <alignment horizontal="center" vertical="center"/>
      <protection/>
    </xf>
    <xf numFmtId="0" fontId="10" fillId="34" borderId="10" xfId="33" applyNumberFormat="1" applyFont="1" applyFill="1" applyBorder="1" applyAlignment="1">
      <alignment horizontal="center" vertical="center" wrapText="1"/>
      <protection/>
    </xf>
    <xf numFmtId="3" fontId="10" fillId="34" borderId="10" xfId="33" applyNumberFormat="1" applyFont="1" applyFill="1" applyBorder="1" applyAlignment="1">
      <alignment horizontal="center" vertical="center" wrapText="1"/>
      <protection/>
    </xf>
    <xf numFmtId="3" fontId="10" fillId="34" borderId="10" xfId="33" applyNumberFormat="1" applyFont="1" applyFill="1" applyBorder="1" applyAlignment="1">
      <alignment horizontal="center" vertical="center"/>
      <protection/>
    </xf>
    <xf numFmtId="3" fontId="11" fillId="34" borderId="10" xfId="33" applyNumberFormat="1" applyFont="1" applyFill="1" applyBorder="1" applyAlignment="1">
      <alignment horizontal="center" vertical="center"/>
      <protection/>
    </xf>
    <xf numFmtId="4" fontId="10" fillId="34" borderId="10" xfId="33" applyNumberFormat="1" applyFont="1" applyFill="1" applyBorder="1" applyAlignment="1">
      <alignment horizontal="center" vertical="center"/>
      <protection/>
    </xf>
    <xf numFmtId="4" fontId="10" fillId="34" borderId="10" xfId="33" applyNumberFormat="1" applyFont="1" applyFill="1" applyBorder="1" applyAlignment="1">
      <alignment horizontal="center" vertical="center" wrapText="1"/>
      <protection/>
    </xf>
    <xf numFmtId="3" fontId="11" fillId="34" borderId="10" xfId="33" applyNumberFormat="1" applyFont="1" applyFill="1" applyBorder="1" applyAlignment="1">
      <alignment horizontal="center" vertical="center" wrapText="1"/>
      <protection/>
    </xf>
    <xf numFmtId="0" fontId="7" fillId="0" borderId="10" xfId="34" applyNumberFormat="1" applyFont="1" applyFill="1" applyBorder="1" applyAlignment="1">
      <alignment horizontal="center" vertical="center"/>
      <protection/>
    </xf>
    <xf numFmtId="0" fontId="10" fillId="0" borderId="10" xfId="33" applyNumberFormat="1" applyFont="1" applyFill="1" applyBorder="1" applyAlignment="1">
      <alignment horizontal="center" vertical="center"/>
      <protection/>
    </xf>
    <xf numFmtId="3" fontId="7" fillId="0" borderId="10" xfId="33" applyNumberFormat="1" applyFont="1" applyFill="1" applyBorder="1" applyAlignment="1">
      <alignment horizontal="center" vertical="center"/>
      <protection/>
    </xf>
    <xf numFmtId="4" fontId="7" fillId="0" borderId="10" xfId="33" applyNumberFormat="1" applyFont="1" applyFill="1" applyBorder="1" applyAlignment="1">
      <alignment horizontal="center" vertical="center" wrapText="1"/>
      <protection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NumberFormat="1" applyFont="1" applyFill="1" applyBorder="1" applyAlignment="1">
      <alignment horizontal="left" vertical="center" wrapText="1"/>
      <protection/>
    </xf>
    <xf numFmtId="0" fontId="7" fillId="0" borderId="10" xfId="33" applyNumberFormat="1" applyFont="1" applyBorder="1" applyAlignment="1">
      <alignment horizontal="center" vertical="center"/>
      <protection/>
    </xf>
    <xf numFmtId="0" fontId="10" fillId="0" borderId="10" xfId="33" applyNumberFormat="1" applyFont="1" applyFill="1" applyBorder="1" applyAlignment="1">
      <alignment horizontal="right" wrapText="1"/>
      <protection/>
    </xf>
    <xf numFmtId="0" fontId="7" fillId="33" borderId="0" xfId="33" applyNumberFormat="1" applyFont="1" applyFill="1" applyBorder="1" applyAlignment="1">
      <alignment horizontal="center" vertical="center"/>
      <protection/>
    </xf>
    <xf numFmtId="0" fontId="7" fillId="33" borderId="0" xfId="33" applyNumberFormat="1" applyFont="1" applyFill="1" applyBorder="1" applyAlignment="1">
      <alignment horizontal="center" vertical="center" wrapText="1"/>
      <protection/>
    </xf>
    <xf numFmtId="3" fontId="7" fillId="33" borderId="0" xfId="33" applyNumberFormat="1" applyFont="1" applyFill="1" applyBorder="1" applyAlignment="1">
      <alignment horizontal="center" vertical="center"/>
      <protection/>
    </xf>
    <xf numFmtId="3" fontId="8" fillId="33" borderId="0" xfId="33" applyNumberFormat="1" applyFont="1" applyFill="1" applyBorder="1" applyAlignment="1">
      <alignment horizontal="center" vertical="center"/>
      <protection/>
    </xf>
    <xf numFmtId="4" fontId="7" fillId="33" borderId="0" xfId="33" applyNumberFormat="1" applyFont="1" applyFill="1" applyBorder="1" applyAlignment="1">
      <alignment horizontal="center" vertical="center"/>
      <protection/>
    </xf>
    <xf numFmtId="4" fontId="10" fillId="34" borderId="11" xfId="33" applyNumberFormat="1" applyFont="1" applyFill="1" applyBorder="1" applyAlignment="1">
      <alignment horizontal="center" vertical="center"/>
      <protection/>
    </xf>
    <xf numFmtId="0" fontId="7" fillId="33" borderId="0" xfId="35" applyFont="1" applyFill="1" applyBorder="1" applyAlignment="1">
      <alignment horizontal="center" vertical="center"/>
      <protection/>
    </xf>
    <xf numFmtId="177" fontId="7" fillId="33" borderId="0" xfId="36" applyFont="1" applyFill="1" applyBorder="1" applyAlignment="1">
      <alignment horizontal="center" vertical="center"/>
    </xf>
    <xf numFmtId="4" fontId="10" fillId="34" borderId="12" xfId="33" applyNumberFormat="1" applyFont="1" applyFill="1" applyBorder="1" applyAlignment="1">
      <alignment horizontal="center" vertical="center"/>
      <protection/>
    </xf>
    <xf numFmtId="3" fontId="8" fillId="0" borderId="0" xfId="33" applyNumberFormat="1" applyFont="1" applyBorder="1" applyAlignment="1">
      <alignment horizontal="center" vertical="center"/>
      <protection/>
    </xf>
    <xf numFmtId="3" fontId="7" fillId="0" borderId="0" xfId="33" applyNumberFormat="1" applyFont="1" applyBorder="1" applyAlignment="1">
      <alignment horizontal="justify" vertical="center"/>
      <protection/>
    </xf>
    <xf numFmtId="177" fontId="7" fillId="33" borderId="0" xfId="36" applyFont="1" applyFill="1" applyBorder="1" applyAlignment="1">
      <alignment vertical="center"/>
    </xf>
    <xf numFmtId="0" fontId="7" fillId="33" borderId="0" xfId="33" applyNumberFormat="1" applyFont="1" applyFill="1" applyBorder="1" applyAlignment="1">
      <alignment vertical="center"/>
      <protection/>
    </xf>
    <xf numFmtId="2" fontId="7" fillId="0" borderId="0" xfId="33" applyNumberFormat="1" applyFont="1" applyBorder="1" applyAlignment="1">
      <alignment horizontal="center" vertical="center"/>
      <protection/>
    </xf>
    <xf numFmtId="4" fontId="6" fillId="34" borderId="0" xfId="0" applyNumberFormat="1" applyFont="1" applyFill="1" applyBorder="1" applyAlignment="1">
      <alignment horizontal="center" vertical="center"/>
    </xf>
    <xf numFmtId="4" fontId="10" fillId="0" borderId="13" xfId="33" applyNumberFormat="1" applyFont="1" applyFill="1" applyBorder="1" applyAlignment="1">
      <alignment horizontal="center" vertical="center"/>
      <protection/>
    </xf>
    <xf numFmtId="0" fontId="7" fillId="0" borderId="0" xfId="33" applyNumberFormat="1" applyFont="1" applyFill="1" applyBorder="1" applyAlignment="1">
      <alignment vertical="center"/>
      <protection/>
    </xf>
    <xf numFmtId="0" fontId="10" fillId="0" borderId="13" xfId="33" applyNumberFormat="1" applyFont="1" applyFill="1" applyBorder="1" applyAlignment="1">
      <alignment vertical="center"/>
      <protection/>
    </xf>
    <xf numFmtId="3" fontId="10" fillId="0" borderId="14" xfId="33" applyNumberFormat="1" applyFont="1" applyBorder="1" applyAlignment="1">
      <alignment vertical="center"/>
      <protection/>
    </xf>
    <xf numFmtId="0" fontId="7" fillId="0" borderId="10" xfId="33" applyNumberFormat="1" applyFont="1" applyFill="1" applyBorder="1" applyAlignment="1">
      <alignment horizontal="left" vertical="center"/>
      <protection/>
    </xf>
    <xf numFmtId="0" fontId="7" fillId="0" borderId="10" xfId="34" applyNumberFormat="1" applyFont="1" applyFill="1" applyBorder="1" applyAlignment="1">
      <alignment horizontal="left" vertical="center"/>
      <protection/>
    </xf>
    <xf numFmtId="0" fontId="12" fillId="0" borderId="10" xfId="33" applyNumberFormat="1" applyFont="1" applyFill="1" applyBorder="1" applyAlignment="1">
      <alignment horizontal="left" vertical="center" wrapText="1"/>
      <protection/>
    </xf>
    <xf numFmtId="4" fontId="5" fillId="0" borderId="0" xfId="33" applyNumberFormat="1" applyFont="1" applyBorder="1" applyAlignment="1">
      <alignment horizontal="center" vertical="center"/>
      <protection/>
    </xf>
    <xf numFmtId="3" fontId="10" fillId="0" borderId="0" xfId="33" applyNumberFormat="1" applyFont="1" applyFill="1" applyBorder="1" applyAlignment="1">
      <alignment vertical="justify"/>
      <protection/>
    </xf>
    <xf numFmtId="0" fontId="14" fillId="0" borderId="10" xfId="33" applyNumberFormat="1" applyFont="1" applyBorder="1" applyAlignment="1">
      <alignment horizontal="center" vertical="center"/>
      <protection/>
    </xf>
    <xf numFmtId="0" fontId="14" fillId="0" borderId="10" xfId="33" applyNumberFormat="1" applyFont="1" applyFill="1" applyBorder="1" applyAlignment="1">
      <alignment horizontal="center" vertical="center"/>
      <protection/>
    </xf>
    <xf numFmtId="0" fontId="14" fillId="0" borderId="10" xfId="34" applyNumberFormat="1" applyFont="1" applyFill="1" applyBorder="1" applyAlignment="1">
      <alignment horizontal="center" vertical="center"/>
      <protection/>
    </xf>
    <xf numFmtId="0" fontId="15" fillId="0" borderId="10" xfId="33" applyNumberFormat="1" applyFont="1" applyFill="1" applyBorder="1" applyAlignment="1">
      <alignment horizontal="left" vertical="center" wrapText="1"/>
      <protection/>
    </xf>
    <xf numFmtId="2" fontId="14" fillId="0" borderId="10" xfId="33" applyNumberFormat="1" applyFont="1" applyFill="1" applyBorder="1" applyAlignment="1">
      <alignment horizontal="center" vertical="center"/>
      <protection/>
    </xf>
    <xf numFmtId="204" fontId="14" fillId="0" borderId="10" xfId="0" applyNumberFormat="1" applyFont="1" applyFill="1" applyBorder="1" applyAlignment="1">
      <alignment horizontal="center" vertical="center"/>
    </xf>
    <xf numFmtId="4" fontId="14" fillId="0" borderId="10" xfId="33" applyNumberFormat="1" applyFont="1" applyFill="1" applyBorder="1" applyAlignment="1">
      <alignment horizontal="center" vertical="center" wrapText="1"/>
      <protection/>
    </xf>
    <xf numFmtId="4" fontId="14" fillId="0" borderId="10" xfId="33" applyNumberFormat="1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2" fontId="14" fillId="0" borderId="10" xfId="33" applyNumberFormat="1" applyFont="1" applyFill="1" applyBorder="1" applyAlignment="1">
      <alignment horizontal="center" vertical="center" wrapText="1"/>
      <protection/>
    </xf>
    <xf numFmtId="0" fontId="13" fillId="0" borderId="10" xfId="33" applyNumberFormat="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20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4" fillId="0" borderId="10" xfId="33" applyNumberFormat="1" applyFont="1" applyFill="1" applyBorder="1" applyAlignment="1">
      <alignment horizontal="center" vertical="center" wrapText="1"/>
      <protection/>
    </xf>
    <xf numFmtId="0" fontId="13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NumberFormat="1" applyFont="1" applyBorder="1" applyAlignment="1">
      <alignment horizontal="center" vertical="center"/>
      <protection/>
    </xf>
    <xf numFmtId="0" fontId="13" fillId="0" borderId="15" xfId="33" applyNumberFormat="1" applyFont="1" applyFill="1" applyBorder="1" applyAlignment="1">
      <alignment horizontal="center" vertical="center" wrapText="1"/>
      <protection/>
    </xf>
    <xf numFmtId="0" fontId="15" fillId="0" borderId="15" xfId="33" applyNumberFormat="1" applyFont="1" applyFill="1" applyBorder="1" applyAlignment="1">
      <alignment horizontal="left" vertical="center" wrapText="1"/>
      <protection/>
    </xf>
    <xf numFmtId="0" fontId="14" fillId="0" borderId="15" xfId="33" applyNumberFormat="1" applyFont="1" applyFill="1" applyBorder="1" applyAlignment="1">
      <alignment horizontal="center" vertical="center" wrapText="1"/>
      <protection/>
    </xf>
    <xf numFmtId="0" fontId="14" fillId="0" borderId="15" xfId="33" applyNumberFormat="1" applyFont="1" applyFill="1" applyBorder="1" applyAlignment="1">
      <alignment horizontal="center" vertical="center"/>
      <protection/>
    </xf>
    <xf numFmtId="0" fontId="13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4" fontId="19" fillId="0" borderId="10" xfId="33" applyNumberFormat="1" applyFont="1" applyFill="1" applyBorder="1" applyAlignment="1">
      <alignment horizontal="center" vertical="center" wrapText="1"/>
      <protection/>
    </xf>
    <xf numFmtId="4" fontId="19" fillId="0" borderId="10" xfId="33" applyNumberFormat="1" applyFont="1" applyBorder="1" applyAlignment="1">
      <alignment horizontal="center" vertical="center"/>
      <protection/>
    </xf>
    <xf numFmtId="0" fontId="19" fillId="0" borderId="10" xfId="33" applyNumberFormat="1" applyFont="1" applyFill="1" applyBorder="1" applyAlignment="1">
      <alignment horizontal="right" wrapText="1"/>
      <protection/>
    </xf>
    <xf numFmtId="0" fontId="14" fillId="0" borderId="10" xfId="33" applyNumberFormat="1" applyFont="1" applyFill="1" applyBorder="1" applyAlignment="1">
      <alignment horizontal="center" wrapText="1"/>
      <protection/>
    </xf>
    <xf numFmtId="204" fontId="15" fillId="0" borderId="10" xfId="0" applyNumberFormat="1" applyFont="1" applyFill="1" applyBorder="1" applyAlignment="1">
      <alignment horizontal="center" vertical="center"/>
    </xf>
    <xf numFmtId="4" fontId="14" fillId="0" borderId="10" xfId="33" applyNumberFormat="1" applyFont="1" applyBorder="1" applyAlignment="1">
      <alignment horizontal="center" vertical="center"/>
      <protection/>
    </xf>
    <xf numFmtId="0" fontId="14" fillId="0" borderId="10" xfId="33" applyNumberFormat="1" applyFont="1" applyFill="1" applyBorder="1" applyAlignment="1">
      <alignment horizontal="right" wrapText="1"/>
      <protection/>
    </xf>
    <xf numFmtId="0" fontId="19" fillId="0" borderId="10" xfId="33" applyNumberFormat="1" applyFont="1" applyBorder="1" applyAlignment="1">
      <alignment horizontal="center" vertical="center"/>
      <protection/>
    </xf>
    <xf numFmtId="0" fontId="19" fillId="0" borderId="10" xfId="33" applyNumberFormat="1" applyFont="1" applyFill="1" applyBorder="1" applyAlignment="1">
      <alignment horizontal="center" vertical="center"/>
      <protection/>
    </xf>
    <xf numFmtId="0" fontId="19" fillId="0" borderId="10" xfId="34" applyNumberFormat="1" applyFont="1" applyFill="1" applyBorder="1" applyAlignment="1">
      <alignment horizontal="center" vertical="center"/>
      <protection/>
    </xf>
    <xf numFmtId="0" fontId="20" fillId="0" borderId="10" xfId="33" applyNumberFormat="1" applyFont="1" applyFill="1" applyBorder="1" applyAlignment="1">
      <alignment horizontal="right" wrapText="1"/>
      <protection/>
    </xf>
    <xf numFmtId="0" fontId="20" fillId="0" borderId="10" xfId="33" applyNumberFormat="1" applyFont="1" applyFill="1" applyBorder="1" applyAlignment="1">
      <alignment horizontal="center" wrapText="1"/>
      <protection/>
    </xf>
    <xf numFmtId="0" fontId="20" fillId="34" borderId="10" xfId="33" applyNumberFormat="1" applyFont="1" applyFill="1" applyBorder="1" applyAlignment="1">
      <alignment horizontal="center" vertical="center" wrapText="1"/>
      <protection/>
    </xf>
    <xf numFmtId="2" fontId="19" fillId="0" borderId="10" xfId="33" applyNumberFormat="1" applyFont="1" applyFill="1" applyBorder="1" applyAlignment="1">
      <alignment horizontal="center" vertical="center" wrapText="1"/>
      <protection/>
    </xf>
    <xf numFmtId="204" fontId="19" fillId="0" borderId="10" xfId="33" applyNumberFormat="1" applyFont="1" applyFill="1" applyBorder="1" applyAlignment="1">
      <alignment horizontal="center" vertical="center"/>
      <protection/>
    </xf>
    <xf numFmtId="0" fontId="21" fillId="0" borderId="0" xfId="33" applyNumberFormat="1" applyFont="1" applyBorder="1" applyAlignment="1">
      <alignment horizontal="center" vertical="center"/>
      <protection/>
    </xf>
    <xf numFmtId="0" fontId="19" fillId="33" borderId="0" xfId="33" applyNumberFormat="1" applyFont="1" applyFill="1" applyBorder="1" applyAlignment="1">
      <alignment horizontal="center" vertical="center"/>
      <protection/>
    </xf>
    <xf numFmtId="0" fontId="19" fillId="33" borderId="0" xfId="34" applyNumberFormat="1" applyFont="1" applyFill="1" applyBorder="1" applyAlignment="1">
      <alignment horizontal="center" vertical="center"/>
      <protection/>
    </xf>
    <xf numFmtId="0" fontId="19" fillId="33" borderId="0" xfId="33" applyNumberFormat="1" applyFont="1" applyFill="1" applyBorder="1" applyAlignment="1">
      <alignment horizontal="center" vertical="center" wrapText="1"/>
      <protection/>
    </xf>
    <xf numFmtId="3" fontId="19" fillId="34" borderId="16" xfId="33" applyNumberFormat="1" applyFont="1" applyFill="1" applyBorder="1" applyAlignment="1">
      <alignment horizontal="center" vertical="center"/>
      <protection/>
    </xf>
    <xf numFmtId="188" fontId="19" fillId="34" borderId="14" xfId="33" applyNumberFormat="1" applyFont="1" applyFill="1" applyBorder="1" applyAlignment="1">
      <alignment horizontal="center" vertical="center" wrapText="1"/>
      <protection/>
    </xf>
    <xf numFmtId="3" fontId="19" fillId="34" borderId="14" xfId="33" applyNumberFormat="1" applyFont="1" applyFill="1" applyBorder="1" applyAlignment="1">
      <alignment horizontal="center" vertical="center"/>
      <protection/>
    </xf>
    <xf numFmtId="0" fontId="19" fillId="34" borderId="14" xfId="33" applyNumberFormat="1" applyFont="1" applyFill="1" applyBorder="1" applyAlignment="1">
      <alignment horizontal="center" vertical="center"/>
      <protection/>
    </xf>
    <xf numFmtId="4" fontId="19" fillId="34" borderId="14" xfId="33" applyNumberFormat="1" applyFont="1" applyFill="1" applyBorder="1" applyAlignment="1">
      <alignment horizontal="center" vertical="center"/>
      <protection/>
    </xf>
    <xf numFmtId="4" fontId="20" fillId="34" borderId="14" xfId="33" applyNumberFormat="1" applyFont="1" applyFill="1" applyBorder="1" applyAlignment="1">
      <alignment horizontal="right" vertical="center"/>
      <protection/>
    </xf>
    <xf numFmtId="4" fontId="20" fillId="34" borderId="17" xfId="33" applyNumberFormat="1" applyFont="1" applyFill="1" applyBorder="1" applyAlignment="1" applyProtection="1">
      <alignment horizontal="center" vertical="center"/>
      <protection locked="0"/>
    </xf>
    <xf numFmtId="4" fontId="20" fillId="34" borderId="16" xfId="33" applyNumberFormat="1" applyFont="1" applyFill="1" applyBorder="1" applyAlignment="1">
      <alignment horizontal="center" vertical="center"/>
      <protection/>
    </xf>
    <xf numFmtId="0" fontId="19" fillId="33" borderId="0" xfId="35" applyFont="1" applyFill="1" applyBorder="1" applyAlignment="1">
      <alignment horizontal="center" vertical="center"/>
      <protection/>
    </xf>
    <xf numFmtId="3" fontId="19" fillId="0" borderId="0" xfId="33" applyNumberFormat="1" applyFont="1" applyFill="1" applyBorder="1" applyAlignment="1">
      <alignment horizontal="center" vertical="center"/>
      <protection/>
    </xf>
    <xf numFmtId="188" fontId="19" fillId="0" borderId="0" xfId="33" applyNumberFormat="1" applyFont="1" applyFill="1" applyBorder="1" applyAlignment="1">
      <alignment horizontal="center" vertical="center" wrapText="1"/>
      <protection/>
    </xf>
    <xf numFmtId="0" fontId="19" fillId="0" borderId="0" xfId="33" applyNumberFormat="1" applyFont="1" applyFill="1" applyBorder="1" applyAlignment="1">
      <alignment horizontal="center" vertical="center"/>
      <protection/>
    </xf>
    <xf numFmtId="4" fontId="19" fillId="0" borderId="0" xfId="33" applyNumberFormat="1" applyFont="1" applyFill="1" applyBorder="1" applyAlignment="1">
      <alignment horizontal="center" vertical="center"/>
      <protection/>
    </xf>
    <xf numFmtId="4" fontId="20" fillId="34" borderId="11" xfId="0" applyNumberFormat="1" applyFont="1" applyFill="1" applyBorder="1" applyAlignment="1">
      <alignment horizontal="center" vertical="center"/>
    </xf>
    <xf numFmtId="0" fontId="20" fillId="34" borderId="10" xfId="33" applyNumberFormat="1" applyFont="1" applyFill="1" applyBorder="1" applyAlignment="1">
      <alignment horizontal="right" vertical="center"/>
      <protection/>
    </xf>
    <xf numFmtId="4" fontId="20" fillId="34" borderId="14" xfId="0" applyNumberFormat="1" applyFont="1" applyFill="1" applyBorder="1" applyAlignment="1">
      <alignment horizontal="center" vertical="center"/>
    </xf>
    <xf numFmtId="4" fontId="20" fillId="34" borderId="14" xfId="33" applyNumberFormat="1" applyFont="1" applyFill="1" applyBorder="1" applyAlignment="1">
      <alignment horizontal="center" vertical="center"/>
      <protection/>
    </xf>
    <xf numFmtId="3" fontId="19" fillId="33" borderId="0" xfId="33" applyNumberFormat="1" applyFont="1" applyFill="1" applyBorder="1" applyAlignment="1">
      <alignment horizontal="center" vertical="center"/>
      <protection/>
    </xf>
    <xf numFmtId="3" fontId="22" fillId="33" borderId="0" xfId="33" applyNumberFormat="1" applyFont="1" applyFill="1" applyBorder="1" applyAlignment="1">
      <alignment horizontal="center" vertical="center"/>
      <protection/>
    </xf>
    <xf numFmtId="4" fontId="19" fillId="33" borderId="0" xfId="33" applyNumberFormat="1" applyFont="1" applyFill="1" applyBorder="1" applyAlignment="1">
      <alignment horizontal="center" vertical="center"/>
      <protection/>
    </xf>
    <xf numFmtId="4" fontId="20" fillId="33" borderId="10" xfId="33" applyNumberFormat="1" applyFont="1" applyFill="1" applyBorder="1" applyAlignment="1">
      <alignment horizontal="right" vertical="center"/>
      <protection/>
    </xf>
    <xf numFmtId="4" fontId="20" fillId="0" borderId="10" xfId="33" applyNumberFormat="1" applyFont="1" applyBorder="1" applyAlignment="1">
      <alignment horizontal="right" vertical="center"/>
      <protection/>
    </xf>
    <xf numFmtId="4" fontId="20" fillId="0" borderId="0" xfId="33" applyNumberFormat="1" applyFont="1" applyBorder="1" applyAlignment="1">
      <alignment horizontal="center" vertical="center"/>
      <protection/>
    </xf>
    <xf numFmtId="4" fontId="20" fillId="34" borderId="11" xfId="33" applyNumberFormat="1" applyFont="1" applyFill="1" applyBorder="1" applyAlignment="1">
      <alignment horizontal="center" vertical="center"/>
      <protection/>
    </xf>
    <xf numFmtId="4" fontId="20" fillId="34" borderId="12" xfId="33" applyNumberFormat="1" applyFont="1" applyFill="1" applyBorder="1" applyAlignment="1">
      <alignment horizontal="center" vertical="center"/>
      <protection/>
    </xf>
    <xf numFmtId="0" fontId="19" fillId="33" borderId="0" xfId="35" applyFont="1" applyFill="1" applyBorder="1" applyAlignment="1">
      <alignment vertical="center"/>
      <protection/>
    </xf>
    <xf numFmtId="204" fontId="15" fillId="35" borderId="10" xfId="0" applyNumberFormat="1" applyFont="1" applyFill="1" applyBorder="1" applyAlignment="1">
      <alignment horizontal="center" vertical="center"/>
    </xf>
    <xf numFmtId="2" fontId="6" fillId="0" borderId="0" xfId="33" applyNumberFormat="1" applyFont="1" applyBorder="1" applyAlignment="1">
      <alignment horizontal="center" vertical="center"/>
      <protection/>
    </xf>
    <xf numFmtId="2" fontId="61" fillId="0" borderId="0" xfId="33" applyNumberFormat="1" applyFont="1" applyBorder="1" applyAlignment="1">
      <alignment horizontal="center" vertical="center"/>
      <protection/>
    </xf>
    <xf numFmtId="0" fontId="61" fillId="0" borderId="0" xfId="33" applyNumberFormat="1" applyFont="1" applyBorder="1" applyAlignment="1">
      <alignment horizontal="center" vertical="center"/>
      <protection/>
    </xf>
    <xf numFmtId="0" fontId="61" fillId="33" borderId="0" xfId="33" applyNumberFormat="1" applyFont="1" applyFill="1" applyBorder="1" applyAlignment="1">
      <alignment horizontal="center" vertical="center"/>
      <protection/>
    </xf>
    <xf numFmtId="10" fontId="61" fillId="33" borderId="0" xfId="33" applyNumberFormat="1" applyFont="1" applyFill="1" applyBorder="1" applyAlignment="1">
      <alignment horizontal="center" vertical="center"/>
      <protection/>
    </xf>
    <xf numFmtId="4" fontId="62" fillId="0" borderId="10" xfId="33" applyNumberFormat="1" applyFont="1" applyBorder="1" applyAlignment="1">
      <alignment horizontal="center" vertical="center"/>
      <protection/>
    </xf>
    <xf numFmtId="4" fontId="62" fillId="0" borderId="0" xfId="33" applyNumberFormat="1" applyFont="1" applyBorder="1" applyAlignment="1">
      <alignment horizontal="center" vertical="center"/>
      <protection/>
    </xf>
    <xf numFmtId="0" fontId="63" fillId="0" borderId="0" xfId="33" applyNumberFormat="1" applyFont="1" applyBorder="1" applyAlignment="1">
      <alignment horizontal="center" vertical="center" wrapText="1"/>
      <protection/>
    </xf>
    <xf numFmtId="2" fontId="63" fillId="0" borderId="0" xfId="33" applyNumberFormat="1" applyFont="1" applyBorder="1" applyAlignment="1">
      <alignment horizontal="center" vertical="center" wrapText="1"/>
      <protection/>
    </xf>
    <xf numFmtId="0" fontId="23" fillId="0" borderId="0" xfId="33" applyNumberFormat="1" applyFont="1" applyBorder="1" applyAlignment="1">
      <alignment horizontal="center" vertical="center" wrapText="1"/>
      <protection/>
    </xf>
    <xf numFmtId="4" fontId="63" fillId="0" borderId="10" xfId="33" applyNumberFormat="1" applyFont="1" applyBorder="1" applyAlignment="1">
      <alignment horizontal="center" vertical="center" wrapText="1"/>
      <protection/>
    </xf>
    <xf numFmtId="0" fontId="63" fillId="33" borderId="0" xfId="33" applyNumberFormat="1" applyFont="1" applyFill="1" applyBorder="1" applyAlignment="1">
      <alignment horizontal="center" vertical="center" wrapText="1"/>
      <protection/>
    </xf>
    <xf numFmtId="10" fontId="63" fillId="33" borderId="0" xfId="33" applyNumberFormat="1" applyFont="1" applyFill="1" applyBorder="1" applyAlignment="1">
      <alignment horizontal="center" vertical="center" wrapText="1"/>
      <protection/>
    </xf>
    <xf numFmtId="0" fontId="24" fillId="0" borderId="10" xfId="33" applyNumberFormat="1" applyFont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left" vertical="center" wrapText="1"/>
    </xf>
    <xf numFmtId="2" fontId="14" fillId="0" borderId="18" xfId="33" applyNumberFormat="1" applyFont="1" applyFill="1" applyBorder="1" applyAlignment="1">
      <alignment horizontal="center" vertical="center"/>
      <protection/>
    </xf>
    <xf numFmtId="2" fontId="14" fillId="0" borderId="11" xfId="33" applyNumberFormat="1" applyFont="1" applyFill="1" applyBorder="1" applyAlignment="1">
      <alignment horizontal="center" vertical="center"/>
      <protection/>
    </xf>
    <xf numFmtId="4" fontId="14" fillId="0" borderId="12" xfId="33" applyNumberFormat="1" applyFont="1" applyFill="1" applyBorder="1" applyAlignment="1">
      <alignment horizontal="center" vertical="center"/>
      <protection/>
    </xf>
    <xf numFmtId="4" fontId="6" fillId="33" borderId="0" xfId="33" applyNumberFormat="1" applyFont="1" applyFill="1" applyBorder="1" applyAlignment="1">
      <alignment horizontal="center" vertical="center"/>
      <protection/>
    </xf>
    <xf numFmtId="0" fontId="19" fillId="33" borderId="0" xfId="35" applyFont="1" applyFill="1" applyBorder="1" applyAlignment="1">
      <alignment horizontal="center" vertical="center"/>
      <protection/>
    </xf>
    <xf numFmtId="3" fontId="10" fillId="0" borderId="0" xfId="33" applyNumberFormat="1" applyFont="1" applyFill="1" applyBorder="1" applyAlignment="1">
      <alignment horizontal="left" vertical="justify"/>
      <protection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33" applyNumberFormat="1" applyFont="1" applyBorder="1" applyAlignment="1">
      <alignment horizontal="center" vertical="center"/>
      <protection/>
    </xf>
    <xf numFmtId="0" fontId="14" fillId="0" borderId="17" xfId="33" applyNumberFormat="1" applyFont="1" applyBorder="1" applyAlignment="1">
      <alignment horizontal="center" vertical="center"/>
      <protection/>
    </xf>
    <xf numFmtId="177" fontId="19" fillId="33" borderId="0" xfId="36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right" vertical="center"/>
    </xf>
    <xf numFmtId="0" fontId="20" fillId="34" borderId="10" xfId="33" applyNumberFormat="1" applyFont="1" applyFill="1" applyBorder="1" applyAlignment="1">
      <alignment horizontal="right" vertical="center"/>
      <protection/>
    </xf>
    <xf numFmtId="0" fontId="10" fillId="34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NumberFormat="1" applyFont="1" applyFill="1" applyBorder="1" applyAlignment="1">
      <alignment horizontal="center" vertical="center"/>
      <protection/>
    </xf>
    <xf numFmtId="0" fontId="7" fillId="0" borderId="10" xfId="33" applyNumberFormat="1" applyFont="1" applyBorder="1" applyAlignment="1">
      <alignment horizontal="center" vertical="center"/>
      <protection/>
    </xf>
    <xf numFmtId="4" fontId="10" fillId="34" borderId="10" xfId="33" applyNumberFormat="1" applyFont="1" applyFill="1" applyBorder="1" applyAlignment="1">
      <alignment horizontal="center" vertical="center"/>
      <protection/>
    </xf>
    <xf numFmtId="0" fontId="10" fillId="34" borderId="10" xfId="33" applyNumberFormat="1" applyFont="1" applyFill="1" applyBorder="1" applyAlignment="1">
      <alignment horizontal="center" vertical="center"/>
      <protection/>
    </xf>
    <xf numFmtId="3" fontId="7" fillId="0" borderId="0" xfId="33" applyNumberFormat="1" applyFont="1" applyBorder="1" applyAlignment="1">
      <alignment horizontal="justify" vertical="center"/>
      <protection/>
    </xf>
    <xf numFmtId="0" fontId="10" fillId="0" borderId="10" xfId="33" applyNumberFormat="1" applyFont="1" applyBorder="1" applyAlignment="1">
      <alignment horizontal="center" vertical="center"/>
      <protection/>
    </xf>
    <xf numFmtId="0" fontId="20" fillId="0" borderId="10" xfId="33" applyNumberFormat="1" applyFont="1" applyFill="1" applyBorder="1" applyAlignment="1">
      <alignment horizontal="right" wrapText="1"/>
      <protection/>
    </xf>
    <xf numFmtId="3" fontId="10" fillId="34" borderId="10" xfId="33" applyNumberFormat="1" applyFont="1" applyFill="1" applyBorder="1" applyAlignment="1">
      <alignment horizontal="center" vertical="center" wrapText="1"/>
      <protection/>
    </xf>
    <xf numFmtId="4" fontId="10" fillId="34" borderId="10" xfId="33" applyNumberFormat="1" applyFont="1" applyFill="1" applyBorder="1" applyAlignment="1">
      <alignment horizontal="center" vertical="center" wrapText="1"/>
      <protection/>
    </xf>
    <xf numFmtId="0" fontId="19" fillId="33" borderId="0" xfId="33" applyNumberFormat="1" applyFont="1" applyFill="1" applyBorder="1" applyAlignment="1">
      <alignment horizontal="center" vertical="center" wrapText="1"/>
      <protection/>
    </xf>
    <xf numFmtId="0" fontId="14" fillId="0" borderId="10" xfId="33" applyNumberFormat="1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/>
    </xf>
    <xf numFmtId="3" fontId="10" fillId="0" borderId="14" xfId="33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20" fillId="34" borderId="18" xfId="33" applyNumberFormat="1" applyFont="1" applyFill="1" applyBorder="1" applyAlignment="1">
      <alignment horizontal="right" vertical="center"/>
      <protection/>
    </xf>
    <xf numFmtId="0" fontId="20" fillId="34" borderId="12" xfId="33" applyNumberFormat="1" applyFont="1" applyFill="1" applyBorder="1" applyAlignment="1">
      <alignment horizontal="right" vertical="center"/>
      <protection/>
    </xf>
    <xf numFmtId="0" fontId="19" fillId="33" borderId="0" xfId="33" applyNumberFormat="1" applyFont="1" applyFill="1" applyBorder="1" applyAlignment="1">
      <alignment horizontal="center" vertical="center"/>
      <protection/>
    </xf>
    <xf numFmtId="0" fontId="7" fillId="0" borderId="10" xfId="33" applyNumberFormat="1" applyFont="1" applyFill="1" applyBorder="1" applyAlignment="1">
      <alignment horizontal="left" vertical="center"/>
      <protection/>
    </xf>
    <xf numFmtId="0" fontId="7" fillId="0" borderId="10" xfId="33" applyNumberFormat="1" applyFont="1" applyBorder="1" applyAlignment="1">
      <alignment horizontal="left" vertical="center"/>
      <protection/>
    </xf>
    <xf numFmtId="0" fontId="7" fillId="33" borderId="0" xfId="35" applyFont="1" applyFill="1" applyBorder="1" applyAlignment="1">
      <alignment horizontal="center" vertical="center"/>
      <protection/>
    </xf>
    <xf numFmtId="177" fontId="7" fillId="33" borderId="0" xfId="36" applyFont="1" applyFill="1" applyBorder="1" applyAlignment="1">
      <alignment horizontal="center" vertical="center"/>
    </xf>
    <xf numFmtId="0" fontId="10" fillId="0" borderId="10" xfId="33" applyNumberFormat="1" applyFont="1" applyFill="1" applyBorder="1" applyAlignment="1">
      <alignment horizontal="right" wrapText="1"/>
      <protection/>
    </xf>
    <xf numFmtId="0" fontId="10" fillId="0" borderId="0" xfId="33" applyNumberFormat="1" applyFont="1" applyFill="1" applyBorder="1" applyAlignment="1">
      <alignment horizontal="right" vertical="center"/>
      <protection/>
    </xf>
    <xf numFmtId="3" fontId="10" fillId="0" borderId="0" xfId="33" applyNumberFormat="1" applyFont="1" applyBorder="1" applyAlignment="1">
      <alignment horizontal="justify" vertical="center"/>
      <protection/>
    </xf>
    <xf numFmtId="0" fontId="10" fillId="0" borderId="18" xfId="33" applyNumberFormat="1" applyFont="1" applyFill="1" applyBorder="1" applyAlignment="1">
      <alignment horizontal="right" wrapText="1"/>
      <protection/>
    </xf>
    <xf numFmtId="0" fontId="10" fillId="0" borderId="11" xfId="33" applyNumberFormat="1" applyFont="1" applyFill="1" applyBorder="1" applyAlignment="1">
      <alignment horizontal="right" wrapText="1"/>
      <protection/>
    </xf>
    <xf numFmtId="0" fontId="10" fillId="0" borderId="12" xfId="33" applyNumberFormat="1" applyFont="1" applyFill="1" applyBorder="1" applyAlignment="1">
      <alignment horizontal="right" wrapText="1"/>
      <protection/>
    </xf>
    <xf numFmtId="2" fontId="14" fillId="0" borderId="18" xfId="33" applyNumberFormat="1" applyFont="1" applyFill="1" applyBorder="1" applyAlignment="1">
      <alignment horizontal="center" vertical="center" wrapText="1"/>
      <protection/>
    </xf>
    <xf numFmtId="2" fontId="14" fillId="0" borderId="11" xfId="33" applyNumberFormat="1" applyFont="1" applyFill="1" applyBorder="1" applyAlignment="1">
      <alignment horizontal="center" vertical="center" wrapText="1"/>
      <protection/>
    </xf>
    <xf numFmtId="2" fontId="14" fillId="0" borderId="12" xfId="33" applyNumberFormat="1" applyFont="1" applyFill="1" applyBorder="1" applyAlignment="1">
      <alignment horizontal="center" vertical="center" wrapText="1"/>
      <protection/>
    </xf>
    <xf numFmtId="3" fontId="10" fillId="34" borderId="20" xfId="33" applyNumberFormat="1" applyFont="1" applyFill="1" applyBorder="1" applyAlignment="1">
      <alignment horizontal="center" vertical="center" wrapText="1"/>
      <protection/>
    </xf>
    <xf numFmtId="3" fontId="10" fillId="34" borderId="13" xfId="33" applyNumberFormat="1" applyFont="1" applyFill="1" applyBorder="1" applyAlignment="1">
      <alignment horizontal="center" vertical="center" wrapText="1"/>
      <protection/>
    </xf>
    <xf numFmtId="3" fontId="10" fillId="34" borderId="16" xfId="33" applyNumberFormat="1" applyFont="1" applyFill="1" applyBorder="1" applyAlignment="1">
      <alignment horizontal="center" vertical="center" wrapText="1"/>
      <protection/>
    </xf>
    <xf numFmtId="3" fontId="10" fillId="34" borderId="14" xfId="33" applyNumberFormat="1" applyFont="1" applyFill="1" applyBorder="1" applyAlignment="1">
      <alignment horizontal="center" vertical="center" wrapText="1"/>
      <protection/>
    </xf>
    <xf numFmtId="4" fontId="10" fillId="34" borderId="21" xfId="33" applyNumberFormat="1" applyFont="1" applyFill="1" applyBorder="1" applyAlignment="1">
      <alignment horizontal="center" vertical="center"/>
      <protection/>
    </xf>
    <xf numFmtId="4" fontId="10" fillId="34" borderId="22" xfId="33" applyNumberFormat="1" applyFont="1" applyFill="1" applyBorder="1" applyAlignment="1">
      <alignment horizontal="center" vertical="center"/>
      <protection/>
    </xf>
    <xf numFmtId="2" fontId="7" fillId="0" borderId="18" xfId="33" applyNumberFormat="1" applyFont="1" applyFill="1" applyBorder="1" applyAlignment="1">
      <alignment horizontal="center" vertical="center"/>
      <protection/>
    </xf>
    <xf numFmtId="2" fontId="7" fillId="0" borderId="11" xfId="33" applyNumberFormat="1" applyFont="1" applyFill="1" applyBorder="1" applyAlignment="1">
      <alignment horizontal="center" vertical="center"/>
      <protection/>
    </xf>
    <xf numFmtId="2" fontId="7" fillId="0" borderId="12" xfId="33" applyNumberFormat="1" applyFont="1" applyFill="1" applyBorder="1" applyAlignment="1">
      <alignment horizontal="center" vertical="center"/>
      <protection/>
    </xf>
    <xf numFmtId="0" fontId="7" fillId="33" borderId="0" xfId="33" applyNumberFormat="1" applyFont="1" applyFill="1" applyBorder="1" applyAlignment="1">
      <alignment horizontal="center" vertical="center"/>
      <protection/>
    </xf>
    <xf numFmtId="2" fontId="14" fillId="0" borderId="18" xfId="33" applyNumberFormat="1" applyFont="1" applyFill="1" applyBorder="1" applyAlignment="1">
      <alignment horizontal="center" vertical="center"/>
      <protection/>
    </xf>
    <xf numFmtId="2" fontId="14" fillId="0" borderId="11" xfId="33" applyNumberFormat="1" applyFont="1" applyFill="1" applyBorder="1" applyAlignment="1">
      <alignment horizontal="center" vertical="center"/>
      <protection/>
    </xf>
    <xf numFmtId="2" fontId="14" fillId="0" borderId="12" xfId="33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Normal_Sheet1 (2)" xfId="34"/>
    <cellStyle name="Βασικό_Επέκταση δικτύου ύδρευσης Δ.Δ. Ζωοδόχου" xfId="35"/>
    <cellStyle name="Διαχωριστικό χιλιάδων/υποδιαστολή_Επέκταση δικτύου ύδρευσης Δ.Δ. Ζωοδόχου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omma" xfId="53"/>
    <cellStyle name="Comma [0]" xfId="54"/>
    <cellStyle name="Currency" xfId="55"/>
    <cellStyle name="Currency [0]" xfId="56"/>
    <cellStyle name="Νομισματικό_Επέκταση δικτύου ύδρευσης Δ.Δ. Ζωοδόχου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showZeros="0" tabSelected="1" view="pageBreakPreview" zoomScaleSheetLayoutView="100" zoomScalePageLayoutView="0" workbookViewId="0" topLeftCell="A1">
      <selection activeCell="W54" sqref="W54"/>
    </sheetView>
  </sheetViews>
  <sheetFormatPr defaultColWidth="8.00390625" defaultRowHeight="12.75"/>
  <cols>
    <col min="1" max="1" width="6.00390625" style="8" customWidth="1"/>
    <col min="2" max="10" width="6.875" style="8" hidden="1" customWidth="1"/>
    <col min="11" max="11" width="10.00390625" style="8" hidden="1" customWidth="1"/>
    <col min="12" max="12" width="14.875" style="8" customWidth="1"/>
    <col min="13" max="13" width="62.25390625" style="21" customWidth="1"/>
    <col min="14" max="14" width="14.625" style="8" customWidth="1"/>
    <col min="15" max="15" width="9.75390625" style="8" customWidth="1"/>
    <col min="16" max="16" width="10.625" style="23" customWidth="1"/>
    <col min="17" max="17" width="13.25390625" style="23" hidden="1" customWidth="1"/>
    <col min="18" max="18" width="13.00390625" style="49" hidden="1" customWidth="1"/>
    <col min="19" max="19" width="14.25390625" style="8" hidden="1" customWidth="1"/>
    <col min="20" max="20" width="13.375" style="14" hidden="1" customWidth="1"/>
    <col min="21" max="22" width="12.375" style="14" hidden="1" customWidth="1"/>
    <col min="23" max="23" width="10.75390625" style="14" customWidth="1"/>
    <col min="24" max="24" width="11.125" style="14" customWidth="1"/>
    <col min="25" max="25" width="13.625" style="14" customWidth="1"/>
    <col min="26" max="26" width="16.00390625" style="4" customWidth="1"/>
    <col min="27" max="27" width="32.00390625" style="4" customWidth="1"/>
    <col min="28" max="28" width="8.00390625" style="1" customWidth="1"/>
    <col min="29" max="29" width="9.125" style="1" bestFit="1" customWidth="1"/>
    <col min="30" max="16384" width="8.00390625" style="1" customWidth="1"/>
  </cols>
  <sheetData>
    <row r="1" spans="1:25" ht="16.5" customHeight="1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  <c r="O1" s="20" t="s">
        <v>4</v>
      </c>
      <c r="P1" s="162" t="s">
        <v>121</v>
      </c>
      <c r="Q1" s="162"/>
      <c r="R1" s="162"/>
      <c r="S1" s="162"/>
      <c r="T1" s="162"/>
      <c r="U1" s="162"/>
      <c r="V1" s="162"/>
      <c r="W1" s="162"/>
      <c r="X1" s="162"/>
      <c r="Y1" s="162"/>
    </row>
    <row r="2" spans="1:25" ht="16.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O2" s="2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5" ht="16.5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ht="16.5">
      <c r="A4" s="18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16.5">
      <c r="A5" s="18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P5" s="175"/>
      <c r="Q5" s="175"/>
      <c r="R5" s="175"/>
      <c r="S5" s="175"/>
      <c r="T5" s="175"/>
      <c r="U5" s="175"/>
      <c r="V5" s="175"/>
      <c r="W5" s="175"/>
      <c r="X5" s="175"/>
      <c r="Y5" s="175"/>
    </row>
    <row r="6" spans="1:25" ht="16.5">
      <c r="A6" s="18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customHeight="1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</row>
    <row r="8" spans="1:25" ht="21.75" customHeight="1">
      <c r="A8" s="176" t="s">
        <v>9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</row>
    <row r="9" spans="1:25" ht="16.5">
      <c r="A9" s="174" t="s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170" t="s">
        <v>18</v>
      </c>
      <c r="M9" s="170" t="s">
        <v>11</v>
      </c>
      <c r="N9" s="170" t="s">
        <v>22</v>
      </c>
      <c r="O9" s="170" t="s">
        <v>19</v>
      </c>
      <c r="P9" s="178" t="s">
        <v>20</v>
      </c>
      <c r="Q9" s="27"/>
      <c r="R9" s="28"/>
      <c r="S9" s="24" t="s">
        <v>10</v>
      </c>
      <c r="T9" s="29"/>
      <c r="U9" s="29"/>
      <c r="V9" s="29"/>
      <c r="W9" s="179" t="s">
        <v>21</v>
      </c>
      <c r="X9" s="173" t="s">
        <v>2</v>
      </c>
      <c r="Y9" s="173"/>
    </row>
    <row r="10" spans="1:25" ht="16.5">
      <c r="A10" s="17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170"/>
      <c r="M10" s="170"/>
      <c r="N10" s="170"/>
      <c r="O10" s="170"/>
      <c r="P10" s="178"/>
      <c r="Q10" s="26"/>
      <c r="R10" s="31"/>
      <c r="S10" s="25"/>
      <c r="T10" s="30"/>
      <c r="U10" s="30"/>
      <c r="V10" s="30"/>
      <c r="W10" s="179"/>
      <c r="X10" s="30" t="s">
        <v>12</v>
      </c>
      <c r="Y10" s="29" t="s">
        <v>13</v>
      </c>
    </row>
    <row r="11" spans="1:25" ht="24.75" customHeight="1">
      <c r="A11" s="15"/>
      <c r="B11" s="15"/>
      <c r="C11" s="15"/>
      <c r="D11" s="15"/>
      <c r="E11" s="15"/>
      <c r="F11" s="15" t="s">
        <v>14</v>
      </c>
      <c r="G11" s="32" t="e">
        <f>IF(F11=#REF!,#REF!+B11,)</f>
        <v>#REF!</v>
      </c>
      <c r="H11" s="32" t="e">
        <f>IF(AND((G11=#REF!),C11=2),#REF!+1,IF(B11=1,,#REF!))</f>
        <v>#REF!</v>
      </c>
      <c r="I11" s="32" t="e">
        <f>IF(AND((H11=#REF!),D11=3),#REF!+1,IF(C11=2,,#REF!))</f>
        <v>#REF!</v>
      </c>
      <c r="J11" s="32" t="e">
        <f>IF(AND((I11=#REF!),E11=4),#REF!+1,IF(D11=3,,#REF!))</f>
        <v>#REF!</v>
      </c>
      <c r="K11" s="15">
        <f>CHOOSE(SUM(B11:E11)+1,,F11&amp;"-"&amp;G11,F11&amp;"-"&amp;G11&amp;"."&amp;H11,F11&amp;"-"&amp;G11&amp;"."&amp;H11&amp;"."&amp;I11,F11&amp;"-"&amp;G11&amp;"."&amp;H11&amp;"."&amp;I11&amp;"."&amp;J11)</f>
        <v>0</v>
      </c>
      <c r="L11" s="33">
        <v>0</v>
      </c>
      <c r="M11" s="25" t="s">
        <v>63</v>
      </c>
      <c r="N11" s="15"/>
      <c r="O11" s="15"/>
      <c r="P11" s="16"/>
      <c r="Q11" s="34"/>
      <c r="R11" s="34">
        <f>P11*Q11</f>
        <v>0</v>
      </c>
      <c r="S11" s="17"/>
      <c r="T11" s="16">
        <f>Q11/340.75</f>
        <v>0</v>
      </c>
      <c r="U11" s="16"/>
      <c r="V11" s="16"/>
      <c r="W11" s="16">
        <v>0</v>
      </c>
      <c r="X11" s="35">
        <f aca="true" t="shared" si="0" ref="X11:X23">SUM(P11*W11)</f>
        <v>0</v>
      </c>
      <c r="Y11" s="16"/>
    </row>
    <row r="12" spans="1:25" ht="16.5" hidden="1">
      <c r="A12" s="15"/>
      <c r="B12" s="15"/>
      <c r="C12" s="15"/>
      <c r="D12" s="15"/>
      <c r="E12" s="15"/>
      <c r="F12" s="15"/>
      <c r="G12" s="32"/>
      <c r="H12" s="32"/>
      <c r="I12" s="32"/>
      <c r="J12" s="32"/>
      <c r="K12" s="15"/>
      <c r="L12" s="33"/>
      <c r="M12" s="36"/>
      <c r="N12" s="15"/>
      <c r="O12" s="15"/>
      <c r="P12" s="16"/>
      <c r="Q12" s="34"/>
      <c r="R12" s="34"/>
      <c r="S12" s="17"/>
      <c r="T12" s="16"/>
      <c r="U12" s="16"/>
      <c r="V12" s="16"/>
      <c r="W12" s="16"/>
      <c r="X12" s="35">
        <f t="shared" si="0"/>
        <v>0</v>
      </c>
      <c r="Y12" s="16"/>
    </row>
    <row r="13" spans="1:25" ht="3" customHeight="1" hidden="1">
      <c r="A13" s="15"/>
      <c r="B13" s="15"/>
      <c r="C13" s="15"/>
      <c r="D13" s="15"/>
      <c r="E13" s="15"/>
      <c r="F13" s="15"/>
      <c r="G13" s="32"/>
      <c r="H13" s="32"/>
      <c r="I13" s="32"/>
      <c r="J13" s="32"/>
      <c r="K13" s="15"/>
      <c r="L13" s="33"/>
      <c r="M13" s="36"/>
      <c r="N13" s="15"/>
      <c r="O13" s="15"/>
      <c r="P13" s="16"/>
      <c r="Q13" s="34"/>
      <c r="R13" s="34"/>
      <c r="S13" s="17"/>
      <c r="T13" s="16"/>
      <c r="U13" s="16"/>
      <c r="V13" s="16"/>
      <c r="W13" s="16"/>
      <c r="X13" s="35">
        <f t="shared" si="0"/>
        <v>0</v>
      </c>
      <c r="Y13" s="16"/>
    </row>
    <row r="14" spans="1:25" ht="16.5" hidden="1">
      <c r="A14" s="171">
        <v>1</v>
      </c>
      <c r="B14" s="15"/>
      <c r="C14" s="15"/>
      <c r="D14" s="15"/>
      <c r="E14" s="15"/>
      <c r="F14" s="15"/>
      <c r="G14" s="32"/>
      <c r="H14" s="32"/>
      <c r="I14" s="32"/>
      <c r="J14" s="32"/>
      <c r="K14" s="15"/>
      <c r="L14" s="15" t="s">
        <v>16</v>
      </c>
      <c r="M14" s="37"/>
      <c r="N14" s="15"/>
      <c r="O14" s="15"/>
      <c r="P14" s="16"/>
      <c r="Q14" s="34"/>
      <c r="R14" s="34"/>
      <c r="S14" s="17"/>
      <c r="T14" s="16"/>
      <c r="U14" s="16"/>
      <c r="V14" s="16"/>
      <c r="W14" s="16"/>
      <c r="X14" s="35">
        <f t="shared" si="0"/>
        <v>0</v>
      </c>
      <c r="Y14" s="16"/>
    </row>
    <row r="15" spans="1:25" ht="16.5" hidden="1">
      <c r="A15" s="172"/>
      <c r="B15" s="15"/>
      <c r="C15" s="15"/>
      <c r="D15" s="15"/>
      <c r="E15" s="15"/>
      <c r="F15" s="15"/>
      <c r="G15" s="32"/>
      <c r="H15" s="32"/>
      <c r="I15" s="32"/>
      <c r="J15" s="32"/>
      <c r="K15" s="15"/>
      <c r="L15" s="33" t="s">
        <v>17</v>
      </c>
      <c r="M15" s="37"/>
      <c r="N15" s="15"/>
      <c r="O15" s="15"/>
      <c r="P15" s="16"/>
      <c r="Q15" s="34"/>
      <c r="R15" s="34"/>
      <c r="S15" s="17"/>
      <c r="T15" s="16"/>
      <c r="U15" s="16"/>
      <c r="V15" s="16"/>
      <c r="W15" s="16"/>
      <c r="X15" s="35">
        <f t="shared" si="0"/>
        <v>0</v>
      </c>
      <c r="Y15" s="16"/>
    </row>
    <row r="16" spans="1:25" ht="21" customHeight="1">
      <c r="A16" s="64">
        <v>1</v>
      </c>
      <c r="B16" s="65"/>
      <c r="C16" s="65"/>
      <c r="D16" s="65"/>
      <c r="E16" s="65"/>
      <c r="F16" s="65"/>
      <c r="G16" s="66"/>
      <c r="H16" s="66"/>
      <c r="I16" s="66"/>
      <c r="J16" s="66"/>
      <c r="K16" s="65"/>
      <c r="L16" s="74" t="s">
        <v>33</v>
      </c>
      <c r="M16" s="67" t="s">
        <v>34</v>
      </c>
      <c r="N16" s="65" t="s">
        <v>35</v>
      </c>
      <c r="O16" s="65" t="s">
        <v>57</v>
      </c>
      <c r="P16" s="68">
        <v>83</v>
      </c>
      <c r="Q16" s="68"/>
      <c r="R16" s="68"/>
      <c r="S16" s="68"/>
      <c r="T16" s="68"/>
      <c r="U16" s="68"/>
      <c r="V16" s="68"/>
      <c r="W16" s="69">
        <v>1.1</v>
      </c>
      <c r="X16" s="70">
        <f>SUM(P16*W16)</f>
        <v>91.3</v>
      </c>
      <c r="Y16" s="71"/>
    </row>
    <row r="17" spans="1:27" s="8" customFormat="1" ht="16.5">
      <c r="A17" s="181">
        <v>2</v>
      </c>
      <c r="B17" s="65"/>
      <c r="C17" s="65"/>
      <c r="D17" s="65"/>
      <c r="E17" s="65"/>
      <c r="F17" s="65"/>
      <c r="G17" s="66"/>
      <c r="H17" s="66"/>
      <c r="I17" s="66"/>
      <c r="J17" s="66"/>
      <c r="K17" s="65"/>
      <c r="L17" s="74" t="s">
        <v>36</v>
      </c>
      <c r="M17" s="67" t="s">
        <v>37</v>
      </c>
      <c r="N17" s="78"/>
      <c r="O17" s="72"/>
      <c r="P17" s="68">
        <f>ΠΡΟΜΕΤΡΗΣΗ!Y16</f>
        <v>0</v>
      </c>
      <c r="Q17" s="73"/>
      <c r="R17" s="68"/>
      <c r="S17" s="68"/>
      <c r="T17" s="68"/>
      <c r="U17" s="68"/>
      <c r="V17" s="68"/>
      <c r="W17" s="69"/>
      <c r="X17" s="70">
        <f t="shared" si="0"/>
        <v>0</v>
      </c>
      <c r="Y17" s="71"/>
      <c r="AA17" s="53">
        <f>P16+P18</f>
        <v>166</v>
      </c>
    </row>
    <row r="18" spans="1:27" ht="15.75">
      <c r="A18" s="182"/>
      <c r="B18" s="65"/>
      <c r="C18" s="65"/>
      <c r="D18" s="65"/>
      <c r="E18" s="65"/>
      <c r="F18" s="65"/>
      <c r="G18" s="66"/>
      <c r="H18" s="66"/>
      <c r="I18" s="66"/>
      <c r="J18" s="66"/>
      <c r="K18" s="65"/>
      <c r="L18" s="74" t="s">
        <v>38</v>
      </c>
      <c r="M18" s="67" t="s">
        <v>39</v>
      </c>
      <c r="N18" s="65" t="s">
        <v>40</v>
      </c>
      <c r="O18" s="65" t="s">
        <v>57</v>
      </c>
      <c r="P18" s="68">
        <v>83</v>
      </c>
      <c r="Q18" s="73"/>
      <c r="R18" s="68"/>
      <c r="S18" s="68"/>
      <c r="T18" s="68"/>
      <c r="U18" s="68"/>
      <c r="V18" s="68"/>
      <c r="W18" s="69">
        <v>9</v>
      </c>
      <c r="X18" s="70">
        <f t="shared" si="0"/>
        <v>747</v>
      </c>
      <c r="Y18" s="71"/>
      <c r="AA18" s="4">
        <v>15</v>
      </c>
    </row>
    <row r="19" spans="1:25" ht="15.75">
      <c r="A19" s="163">
        <v>3</v>
      </c>
      <c r="B19" s="65"/>
      <c r="C19" s="65"/>
      <c r="D19" s="65"/>
      <c r="E19" s="65"/>
      <c r="F19" s="65"/>
      <c r="G19" s="66"/>
      <c r="H19" s="66"/>
      <c r="I19" s="66"/>
      <c r="J19" s="66"/>
      <c r="K19" s="65"/>
      <c r="L19" s="75" t="s">
        <v>48</v>
      </c>
      <c r="M19" s="76" t="s">
        <v>49</v>
      </c>
      <c r="N19" s="77"/>
      <c r="O19" s="77" t="s">
        <v>10</v>
      </c>
      <c r="P19" s="68">
        <f>ΠΡΟΜΕΤΡΗΣΗ!Y18</f>
        <v>0</v>
      </c>
      <c r="Q19" s="73"/>
      <c r="R19" s="68"/>
      <c r="S19" s="68"/>
      <c r="T19" s="68"/>
      <c r="U19" s="68"/>
      <c r="V19" s="68"/>
      <c r="W19" s="69"/>
      <c r="X19" s="70">
        <f t="shared" si="0"/>
        <v>0</v>
      </c>
      <c r="Y19" s="71"/>
    </row>
    <row r="20" spans="1:25" ht="15.75">
      <c r="A20" s="164"/>
      <c r="B20" s="65"/>
      <c r="C20" s="65"/>
      <c r="D20" s="65"/>
      <c r="E20" s="65"/>
      <c r="F20" s="65"/>
      <c r="G20" s="66"/>
      <c r="H20" s="66"/>
      <c r="I20" s="66"/>
      <c r="J20" s="66"/>
      <c r="K20" s="65"/>
      <c r="L20" s="75" t="s">
        <v>50</v>
      </c>
      <c r="M20" s="76" t="s">
        <v>51</v>
      </c>
      <c r="N20" s="77" t="s">
        <v>61</v>
      </c>
      <c r="O20" s="65" t="s">
        <v>57</v>
      </c>
      <c r="P20" s="68">
        <v>41</v>
      </c>
      <c r="Q20" s="73"/>
      <c r="R20" s="68"/>
      <c r="S20" s="68"/>
      <c r="T20" s="68"/>
      <c r="U20" s="68"/>
      <c r="V20" s="68"/>
      <c r="W20" s="69">
        <v>4.5</v>
      </c>
      <c r="X20" s="70">
        <f t="shared" si="0"/>
        <v>184.5</v>
      </c>
      <c r="Y20" s="71"/>
    </row>
    <row r="21" spans="1:25" ht="24">
      <c r="A21" s="77">
        <v>4</v>
      </c>
      <c r="B21" s="65"/>
      <c r="C21" s="65"/>
      <c r="D21" s="65"/>
      <c r="E21" s="65"/>
      <c r="F21" s="65"/>
      <c r="G21" s="66"/>
      <c r="H21" s="66"/>
      <c r="I21" s="66"/>
      <c r="J21" s="66"/>
      <c r="K21" s="65"/>
      <c r="L21" s="75" t="s">
        <v>52</v>
      </c>
      <c r="M21" s="76" t="s">
        <v>53</v>
      </c>
      <c r="N21" s="77" t="s">
        <v>62</v>
      </c>
      <c r="O21" s="65" t="s">
        <v>57</v>
      </c>
      <c r="P21" s="68">
        <v>41</v>
      </c>
      <c r="Q21" s="73"/>
      <c r="R21" s="68"/>
      <c r="S21" s="68"/>
      <c r="T21" s="68"/>
      <c r="U21" s="68"/>
      <c r="V21" s="68"/>
      <c r="W21" s="69">
        <v>28</v>
      </c>
      <c r="X21" s="70">
        <f t="shared" si="0"/>
        <v>1148</v>
      </c>
      <c r="Y21" s="71"/>
    </row>
    <row r="22" spans="1:25" ht="15.75">
      <c r="A22" s="80">
        <v>5</v>
      </c>
      <c r="B22" s="65"/>
      <c r="C22" s="65"/>
      <c r="D22" s="65"/>
      <c r="E22" s="65"/>
      <c r="F22" s="65"/>
      <c r="G22" s="66"/>
      <c r="H22" s="66"/>
      <c r="I22" s="66"/>
      <c r="J22" s="66"/>
      <c r="K22" s="65"/>
      <c r="L22" s="74" t="s">
        <v>54</v>
      </c>
      <c r="M22" s="67" t="s">
        <v>55</v>
      </c>
      <c r="N22" s="65" t="s">
        <v>56</v>
      </c>
      <c r="O22" s="65" t="s">
        <v>57</v>
      </c>
      <c r="P22" s="68">
        <v>114</v>
      </c>
      <c r="Q22" s="73"/>
      <c r="R22" s="68"/>
      <c r="S22" s="68"/>
      <c r="T22" s="68"/>
      <c r="U22" s="68"/>
      <c r="V22" s="68"/>
      <c r="W22" s="69">
        <v>12</v>
      </c>
      <c r="X22" s="70">
        <f t="shared" si="0"/>
        <v>1368</v>
      </c>
      <c r="Y22" s="71"/>
    </row>
    <row r="23" spans="1:25" ht="15.75">
      <c r="A23" s="80">
        <v>6</v>
      </c>
      <c r="B23" s="65"/>
      <c r="C23" s="65"/>
      <c r="D23" s="65"/>
      <c r="E23" s="65"/>
      <c r="F23" s="65"/>
      <c r="G23" s="66"/>
      <c r="H23" s="66"/>
      <c r="I23" s="66"/>
      <c r="J23" s="66"/>
      <c r="K23" s="65"/>
      <c r="L23" s="74" t="s">
        <v>58</v>
      </c>
      <c r="M23" s="67" t="s">
        <v>59</v>
      </c>
      <c r="N23" s="65" t="s">
        <v>60</v>
      </c>
      <c r="O23" s="65" t="s">
        <v>57</v>
      </c>
      <c r="P23" s="68">
        <v>114</v>
      </c>
      <c r="Q23" s="73"/>
      <c r="R23" s="68"/>
      <c r="S23" s="68"/>
      <c r="T23" s="68"/>
      <c r="U23" s="68"/>
      <c r="V23" s="68"/>
      <c r="W23" s="69">
        <v>1.05</v>
      </c>
      <c r="X23" s="70">
        <f t="shared" si="0"/>
        <v>119.7</v>
      </c>
      <c r="Y23" s="71"/>
    </row>
    <row r="24" spans="1:25" s="4" customFormat="1" ht="15.75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4"/>
      <c r="L24" s="177" t="s">
        <v>23</v>
      </c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97">
        <f>SUM(X16:X23)</f>
        <v>3658.5</v>
      </c>
    </row>
    <row r="25" spans="1:25" s="4" customFormat="1" ht="22.5" customHeight="1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4"/>
      <c r="L25" s="107"/>
      <c r="M25" s="108" t="s">
        <v>81</v>
      </c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97"/>
    </row>
    <row r="26" spans="1:25" s="4" customFormat="1" ht="24">
      <c r="A26" s="165">
        <v>7</v>
      </c>
      <c r="B26" s="104"/>
      <c r="C26" s="104"/>
      <c r="D26" s="104"/>
      <c r="E26" s="104"/>
      <c r="F26" s="104"/>
      <c r="G26" s="105"/>
      <c r="H26" s="105"/>
      <c r="I26" s="105"/>
      <c r="J26" s="105"/>
      <c r="K26" s="104"/>
      <c r="L26" s="75" t="s">
        <v>64</v>
      </c>
      <c r="M26" s="83" t="s">
        <v>65</v>
      </c>
      <c r="N26" s="104"/>
      <c r="O26" s="104"/>
      <c r="P26" s="109"/>
      <c r="Q26" s="106"/>
      <c r="R26" s="106"/>
      <c r="S26" s="106"/>
      <c r="T26" s="106"/>
      <c r="U26" s="106"/>
      <c r="V26" s="106"/>
      <c r="W26" s="110"/>
      <c r="X26" s="96">
        <f>P26*W26</f>
        <v>0</v>
      </c>
      <c r="Y26" s="97"/>
    </row>
    <row r="27" spans="1:29" s="4" customFormat="1" ht="15.75">
      <c r="A27" s="166"/>
      <c r="B27" s="104"/>
      <c r="C27" s="104"/>
      <c r="D27" s="104"/>
      <c r="E27" s="104"/>
      <c r="F27" s="104"/>
      <c r="G27" s="105"/>
      <c r="H27" s="105"/>
      <c r="I27" s="105"/>
      <c r="J27" s="105"/>
      <c r="K27" s="104"/>
      <c r="L27" s="75" t="s">
        <v>77</v>
      </c>
      <c r="M27" s="83" t="s">
        <v>78</v>
      </c>
      <c r="N27" s="77" t="s">
        <v>79</v>
      </c>
      <c r="O27" s="65" t="s">
        <v>57</v>
      </c>
      <c r="P27" s="79">
        <v>188</v>
      </c>
      <c r="Q27" s="99"/>
      <c r="R27" s="99"/>
      <c r="S27" s="99"/>
      <c r="T27" s="99"/>
      <c r="U27" s="99"/>
      <c r="V27" s="99"/>
      <c r="W27" s="141">
        <v>95</v>
      </c>
      <c r="X27" s="70">
        <f>P27*W27</f>
        <v>17860</v>
      </c>
      <c r="Y27" s="101"/>
      <c r="AA27" s="5" t="e">
        <f>Y50-AC29</f>
        <v>#REF!</v>
      </c>
      <c r="AC27" s="5" t="e">
        <f>Y50-AC29</f>
        <v>#REF!</v>
      </c>
    </row>
    <row r="28" spans="1:25" s="4" customFormat="1" ht="15.75">
      <c r="A28" s="64">
        <v>8</v>
      </c>
      <c r="B28" s="104"/>
      <c r="C28" s="104"/>
      <c r="D28" s="104"/>
      <c r="E28" s="104"/>
      <c r="F28" s="104"/>
      <c r="G28" s="105"/>
      <c r="H28" s="105"/>
      <c r="I28" s="105"/>
      <c r="J28" s="105"/>
      <c r="K28" s="104"/>
      <c r="L28" s="75" t="s">
        <v>66</v>
      </c>
      <c r="M28" s="83" t="s">
        <v>67</v>
      </c>
      <c r="N28" s="77" t="s">
        <v>68</v>
      </c>
      <c r="O28" s="111"/>
      <c r="P28" s="79">
        <v>226</v>
      </c>
      <c r="Q28" s="102"/>
      <c r="R28" s="102"/>
      <c r="S28" s="102"/>
      <c r="T28" s="102"/>
      <c r="U28" s="102"/>
      <c r="V28" s="102"/>
      <c r="W28" s="100">
        <v>13.5</v>
      </c>
      <c r="X28" s="70">
        <f>P28*W28</f>
        <v>3051</v>
      </c>
      <c r="Y28" s="101"/>
    </row>
    <row r="29" spans="1:29" s="4" customFormat="1" ht="15.75">
      <c r="A29" s="165">
        <v>9</v>
      </c>
      <c r="B29" s="104"/>
      <c r="C29" s="104"/>
      <c r="D29" s="104"/>
      <c r="E29" s="104"/>
      <c r="F29" s="104"/>
      <c r="G29" s="105"/>
      <c r="H29" s="105"/>
      <c r="I29" s="105"/>
      <c r="J29" s="105"/>
      <c r="K29" s="104"/>
      <c r="L29" s="85" t="s">
        <v>69</v>
      </c>
      <c r="M29" s="84" t="s">
        <v>80</v>
      </c>
      <c r="N29" s="82"/>
      <c r="O29" s="81"/>
      <c r="P29" s="79">
        <f>ΠΡΟΜΕΤΡΗΣΗ!Y28</f>
        <v>0</v>
      </c>
      <c r="Q29" s="102"/>
      <c r="R29" s="102"/>
      <c r="S29" s="102"/>
      <c r="T29" s="102"/>
      <c r="U29" s="102"/>
      <c r="V29" s="102"/>
      <c r="W29" s="100"/>
      <c r="X29" s="70">
        <f>P29*W29</f>
        <v>0</v>
      </c>
      <c r="Y29" s="101"/>
      <c r="AC29" s="5" t="e">
        <f>#REF!/1.24</f>
        <v>#REF!</v>
      </c>
    </row>
    <row r="30" spans="1:30" s="4" customFormat="1" ht="22.5" customHeight="1">
      <c r="A30" s="166"/>
      <c r="B30" s="104"/>
      <c r="C30" s="104"/>
      <c r="D30" s="104"/>
      <c r="E30" s="104"/>
      <c r="F30" s="104"/>
      <c r="G30" s="105"/>
      <c r="H30" s="105"/>
      <c r="I30" s="105"/>
      <c r="J30" s="105"/>
      <c r="K30" s="104"/>
      <c r="L30" s="85" t="s">
        <v>70</v>
      </c>
      <c r="M30" s="84" t="s">
        <v>71</v>
      </c>
      <c r="N30" s="82" t="s">
        <v>72</v>
      </c>
      <c r="O30" s="81" t="s">
        <v>73</v>
      </c>
      <c r="P30" s="79">
        <v>37</v>
      </c>
      <c r="Q30" s="102"/>
      <c r="R30" s="102"/>
      <c r="S30" s="102"/>
      <c r="T30" s="102"/>
      <c r="U30" s="102"/>
      <c r="V30" s="102"/>
      <c r="W30" s="100">
        <v>1.75</v>
      </c>
      <c r="X30" s="70">
        <f>SUM(P30*W30)</f>
        <v>64.75</v>
      </c>
      <c r="Y30" s="101"/>
      <c r="AC30" s="5" t="e">
        <f>AC29*0.24</f>
        <v>#REF!</v>
      </c>
      <c r="AD30" s="4" t="e">
        <f>AC29+AC30</f>
        <v>#REF!</v>
      </c>
    </row>
    <row r="31" spans="1:29" s="4" customFormat="1" ht="22.5" customHeight="1">
      <c r="A31" s="165">
        <v>10</v>
      </c>
      <c r="B31" s="104"/>
      <c r="C31" s="104"/>
      <c r="D31" s="104"/>
      <c r="E31" s="104"/>
      <c r="F31" s="104"/>
      <c r="G31" s="105"/>
      <c r="H31" s="105"/>
      <c r="I31" s="105"/>
      <c r="J31" s="105"/>
      <c r="K31" s="104"/>
      <c r="L31" s="75" t="s">
        <v>74</v>
      </c>
      <c r="M31" s="83" t="s">
        <v>75</v>
      </c>
      <c r="N31" s="77"/>
      <c r="O31" s="77" t="s">
        <v>10</v>
      </c>
      <c r="P31" s="79">
        <f>ΠΡΟΜΕΤΡΗΣΗ!Y30</f>
        <v>0</v>
      </c>
      <c r="Q31" s="102"/>
      <c r="R31" s="102"/>
      <c r="S31" s="102"/>
      <c r="T31" s="102"/>
      <c r="U31" s="102"/>
      <c r="V31" s="102"/>
      <c r="W31" s="100"/>
      <c r="X31" s="70">
        <f aca="true" t="shared" si="1" ref="X31:X40">SUM(P31*W31)</f>
        <v>0</v>
      </c>
      <c r="Y31" s="101"/>
      <c r="AC31" s="5"/>
    </row>
    <row r="32" spans="1:29" s="4" customFormat="1" ht="22.5" customHeight="1">
      <c r="A32" s="166"/>
      <c r="B32" s="104"/>
      <c r="C32" s="104"/>
      <c r="D32" s="104"/>
      <c r="E32" s="104"/>
      <c r="F32" s="104"/>
      <c r="G32" s="105"/>
      <c r="H32" s="105"/>
      <c r="I32" s="105"/>
      <c r="J32" s="105"/>
      <c r="K32" s="104"/>
      <c r="L32" s="93" t="s">
        <v>105</v>
      </c>
      <c r="M32" s="94" t="s">
        <v>106</v>
      </c>
      <c r="N32" s="77" t="s">
        <v>76</v>
      </c>
      <c r="O32" s="77" t="s">
        <v>31</v>
      </c>
      <c r="P32" s="79">
        <v>238</v>
      </c>
      <c r="Q32" s="102"/>
      <c r="R32" s="102"/>
      <c r="S32" s="102"/>
      <c r="T32" s="102"/>
      <c r="U32" s="102"/>
      <c r="V32" s="102"/>
      <c r="W32" s="100">
        <v>1.07</v>
      </c>
      <c r="X32" s="70">
        <f t="shared" si="1"/>
        <v>254.66</v>
      </c>
      <c r="Y32" s="101"/>
      <c r="AC32" s="5"/>
    </row>
    <row r="33" spans="1:29" s="4" customFormat="1" ht="28.5" customHeight="1">
      <c r="A33" s="64">
        <v>11</v>
      </c>
      <c r="B33" s="104"/>
      <c r="C33" s="104"/>
      <c r="D33" s="104"/>
      <c r="E33" s="104"/>
      <c r="F33" s="104"/>
      <c r="G33" s="105"/>
      <c r="H33" s="105"/>
      <c r="I33" s="105"/>
      <c r="J33" s="105"/>
      <c r="K33" s="104"/>
      <c r="L33" s="75" t="s">
        <v>125</v>
      </c>
      <c r="M33" s="84" t="s">
        <v>82</v>
      </c>
      <c r="N33" s="82" t="s">
        <v>83</v>
      </c>
      <c r="O33" s="65" t="s">
        <v>84</v>
      </c>
      <c r="P33" s="79">
        <v>9</v>
      </c>
      <c r="Q33" s="102"/>
      <c r="R33" s="102"/>
      <c r="S33" s="102"/>
      <c r="T33" s="102"/>
      <c r="U33" s="102"/>
      <c r="V33" s="102"/>
      <c r="W33" s="100">
        <v>12.3</v>
      </c>
      <c r="X33" s="70">
        <f t="shared" si="1"/>
        <v>110.7</v>
      </c>
      <c r="Y33" s="101"/>
      <c r="AC33" s="5"/>
    </row>
    <row r="34" spans="1:29" s="4" customFormat="1" ht="15.75">
      <c r="A34" s="64"/>
      <c r="B34" s="104"/>
      <c r="C34" s="104"/>
      <c r="D34" s="104"/>
      <c r="E34" s="104"/>
      <c r="F34" s="104"/>
      <c r="G34" s="105"/>
      <c r="H34" s="105"/>
      <c r="I34" s="105"/>
      <c r="J34" s="105"/>
      <c r="K34" s="104"/>
      <c r="L34" s="177" t="s">
        <v>23</v>
      </c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97">
        <f>SUM(X26:X33)</f>
        <v>21341.11</v>
      </c>
      <c r="AC34" s="5"/>
    </row>
    <row r="35" spans="1:25" s="4" customFormat="1" ht="22.5" customHeight="1">
      <c r="A35" s="64"/>
      <c r="B35" s="104"/>
      <c r="C35" s="104"/>
      <c r="D35" s="104"/>
      <c r="E35" s="104"/>
      <c r="F35" s="104"/>
      <c r="G35" s="105"/>
      <c r="H35" s="105"/>
      <c r="I35" s="105"/>
      <c r="J35" s="105"/>
      <c r="K35" s="104"/>
      <c r="L35" s="107"/>
      <c r="M35" s="108" t="s">
        <v>85</v>
      </c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70">
        <f t="shared" si="1"/>
        <v>0</v>
      </c>
      <c r="Y35" s="97"/>
    </row>
    <row r="36" spans="1:29" s="4" customFormat="1" ht="22.5" customHeight="1">
      <c r="A36" s="64">
        <v>12</v>
      </c>
      <c r="B36" s="104"/>
      <c r="C36" s="104"/>
      <c r="D36" s="104"/>
      <c r="E36" s="104"/>
      <c r="F36" s="104"/>
      <c r="G36" s="105"/>
      <c r="H36" s="105"/>
      <c r="I36" s="105"/>
      <c r="J36" s="105"/>
      <c r="K36" s="104"/>
      <c r="L36" s="86" t="s">
        <v>86</v>
      </c>
      <c r="M36" s="67" t="s">
        <v>87</v>
      </c>
      <c r="N36" s="86" t="s">
        <v>88</v>
      </c>
      <c r="O36" s="65" t="s">
        <v>57</v>
      </c>
      <c r="P36" s="65">
        <v>10</v>
      </c>
      <c r="Q36" s="98"/>
      <c r="R36" s="98"/>
      <c r="S36" s="98"/>
      <c r="T36" s="98"/>
      <c r="U36" s="98"/>
      <c r="V36" s="98"/>
      <c r="W36" s="100">
        <v>15.3</v>
      </c>
      <c r="X36" s="70">
        <f t="shared" si="1"/>
        <v>153</v>
      </c>
      <c r="Y36" s="97"/>
      <c r="AC36" s="5"/>
    </row>
    <row r="37" spans="1:29" s="4" customFormat="1" ht="22.5" customHeight="1">
      <c r="A37" s="64">
        <v>13</v>
      </c>
      <c r="B37" s="104"/>
      <c r="C37" s="104"/>
      <c r="D37" s="104"/>
      <c r="E37" s="104"/>
      <c r="F37" s="104"/>
      <c r="G37" s="105"/>
      <c r="H37" s="105"/>
      <c r="I37" s="105"/>
      <c r="J37" s="105"/>
      <c r="K37" s="104"/>
      <c r="L37" s="87" t="s">
        <v>89</v>
      </c>
      <c r="M37" s="67" t="s">
        <v>90</v>
      </c>
      <c r="N37" s="86" t="s">
        <v>91</v>
      </c>
      <c r="O37" s="65" t="s">
        <v>84</v>
      </c>
      <c r="P37" s="65">
        <v>50</v>
      </c>
      <c r="Q37" s="98"/>
      <c r="R37" s="98"/>
      <c r="S37" s="98"/>
      <c r="T37" s="98"/>
      <c r="U37" s="98"/>
      <c r="V37" s="98"/>
      <c r="W37" s="100">
        <v>1.2</v>
      </c>
      <c r="X37" s="70">
        <f t="shared" si="1"/>
        <v>60</v>
      </c>
      <c r="Y37" s="97"/>
      <c r="AC37" s="5"/>
    </row>
    <row r="38" spans="1:29" s="4" customFormat="1" ht="22.5" customHeight="1">
      <c r="A38" s="64">
        <v>14</v>
      </c>
      <c r="B38" s="104"/>
      <c r="C38" s="104"/>
      <c r="D38" s="104"/>
      <c r="E38" s="104"/>
      <c r="F38" s="104"/>
      <c r="G38" s="105"/>
      <c r="H38" s="105"/>
      <c r="I38" s="105"/>
      <c r="J38" s="105"/>
      <c r="K38" s="104"/>
      <c r="L38" s="89" t="s">
        <v>99</v>
      </c>
      <c r="M38" s="90" t="s">
        <v>100</v>
      </c>
      <c r="N38" s="91" t="s">
        <v>101</v>
      </c>
      <c r="O38" s="92" t="s">
        <v>84</v>
      </c>
      <c r="P38" s="65">
        <v>68</v>
      </c>
      <c r="Q38" s="98"/>
      <c r="R38" s="98"/>
      <c r="S38" s="98"/>
      <c r="T38" s="98"/>
      <c r="U38" s="98"/>
      <c r="V38" s="98"/>
      <c r="W38" s="100">
        <v>0.45</v>
      </c>
      <c r="X38" s="70">
        <f t="shared" si="1"/>
        <v>30.6</v>
      </c>
      <c r="Y38" s="97"/>
      <c r="AC38" s="5"/>
    </row>
    <row r="39" spans="1:29" s="4" customFormat="1" ht="22.5" customHeight="1">
      <c r="A39" s="165">
        <v>15</v>
      </c>
      <c r="B39" s="104"/>
      <c r="C39" s="104"/>
      <c r="D39" s="104"/>
      <c r="E39" s="104"/>
      <c r="F39" s="104"/>
      <c r="G39" s="105"/>
      <c r="H39" s="105"/>
      <c r="I39" s="105"/>
      <c r="J39" s="105"/>
      <c r="K39" s="104"/>
      <c r="L39" s="87" t="s">
        <v>92</v>
      </c>
      <c r="M39" s="67" t="s">
        <v>93</v>
      </c>
      <c r="N39" s="86"/>
      <c r="O39" s="65"/>
      <c r="P39" s="65">
        <f>ΠΡΟΜΕΤΡΗΣΗ!Y38</f>
        <v>0</v>
      </c>
      <c r="Q39" s="98"/>
      <c r="R39" s="98"/>
      <c r="S39" s="98"/>
      <c r="T39" s="98"/>
      <c r="U39" s="98"/>
      <c r="V39" s="98"/>
      <c r="W39" s="100"/>
      <c r="X39" s="70">
        <f t="shared" si="1"/>
        <v>0</v>
      </c>
      <c r="Y39" s="97"/>
      <c r="AC39" s="5"/>
    </row>
    <row r="40" spans="1:29" s="4" customFormat="1" ht="32.25" customHeight="1">
      <c r="A40" s="166"/>
      <c r="B40" s="104"/>
      <c r="C40" s="104"/>
      <c r="D40" s="104"/>
      <c r="E40" s="104"/>
      <c r="F40" s="104"/>
      <c r="G40" s="105"/>
      <c r="H40" s="105"/>
      <c r="I40" s="105"/>
      <c r="J40" s="105"/>
      <c r="K40" s="104"/>
      <c r="L40" s="86" t="s">
        <v>94</v>
      </c>
      <c r="M40" s="67" t="s">
        <v>95</v>
      </c>
      <c r="N40" s="86" t="s">
        <v>96</v>
      </c>
      <c r="O40" s="65" t="s">
        <v>84</v>
      </c>
      <c r="P40" s="65">
        <v>117</v>
      </c>
      <c r="Q40" s="98"/>
      <c r="R40" s="98"/>
      <c r="S40" s="98"/>
      <c r="T40" s="98"/>
      <c r="U40" s="98"/>
      <c r="V40" s="98"/>
      <c r="W40" s="100">
        <v>8.01</v>
      </c>
      <c r="X40" s="70">
        <f t="shared" si="1"/>
        <v>937.17</v>
      </c>
      <c r="Y40" s="97"/>
      <c r="AC40" s="5"/>
    </row>
    <row r="41" spans="1:27" ht="18.75" customHeight="1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4"/>
      <c r="L41" s="177" t="s">
        <v>23</v>
      </c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97">
        <f>SUM(X35:X40)</f>
        <v>1180.77</v>
      </c>
      <c r="AA41" s="6"/>
    </row>
    <row r="42" spans="1:27" ht="18" customHeight="1">
      <c r="A42" s="112"/>
      <c r="B42" s="112"/>
      <c r="C42" s="112"/>
      <c r="D42" s="112"/>
      <c r="E42" s="112"/>
      <c r="F42" s="112" t="s">
        <v>14</v>
      </c>
      <c r="G42" s="113" t="e">
        <f>IF(F42=#REF!,#REF!+B42,)</f>
        <v>#REF!</v>
      </c>
      <c r="H42" s="113" t="e">
        <f>IF(AND((G42=#REF!),C42=2),#REF!+1,IF(B42=1,,#REF!))</f>
        <v>#REF!</v>
      </c>
      <c r="I42" s="113" t="e">
        <f>IF(AND((H42=#REF!),D42=3),#REF!+1,IF(C42=2,,#REF!))</f>
        <v>#REF!</v>
      </c>
      <c r="J42" s="113" t="e">
        <f>IF(AND((I42=#REF!),E42=4),#REF!+1,IF(D42=3,,#REF!))</f>
        <v>#REF!</v>
      </c>
      <c r="K42" s="112">
        <f>CHOOSE(SUM(B42:E42)+1,,F42&amp;"-"&amp;G42,F42&amp;"-"&amp;G42&amp;"."&amp;H42,F42&amp;"-"&amp;G42&amp;"."&amp;H42&amp;"."&amp;I42,F42&amp;"-"&amp;G42&amp;"."&amp;H42&amp;"."&amp;I42&amp;"."&amp;J42)</f>
        <v>0</v>
      </c>
      <c r="L42" s="114">
        <v>0</v>
      </c>
      <c r="M42" s="114"/>
      <c r="N42" s="114"/>
      <c r="O42" s="114"/>
      <c r="P42" s="115"/>
      <c r="Q42" s="116"/>
      <c r="R42" s="117">
        <f>P42*Q42</f>
        <v>0</v>
      </c>
      <c r="S42" s="118"/>
      <c r="T42" s="119">
        <f>Q42/340.75</f>
        <v>0</v>
      </c>
      <c r="U42" s="119"/>
      <c r="V42" s="119"/>
      <c r="W42" s="120" t="s">
        <v>15</v>
      </c>
      <c r="X42" s="121">
        <f>SUM(X15:X40)</f>
        <v>26180.38</v>
      </c>
      <c r="Y42" s="122">
        <f>SUM(Y24+Y34+Y41)</f>
        <v>26180.38</v>
      </c>
      <c r="Z42" s="6"/>
      <c r="AA42" s="6">
        <f>SUM(AA41:AA41)</f>
        <v>0</v>
      </c>
    </row>
    <row r="43" spans="1:27" ht="17.25" customHeight="1">
      <c r="A43" s="167" t="s">
        <v>128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1" t="s">
        <v>129</v>
      </c>
      <c r="N43" s="161"/>
      <c r="O43" s="161"/>
      <c r="P43" s="124"/>
      <c r="Q43" s="125"/>
      <c r="R43" s="124"/>
      <c r="S43" s="126"/>
      <c r="T43" s="127"/>
      <c r="U43" s="127"/>
      <c r="V43" s="127"/>
      <c r="W43" s="168" t="s">
        <v>24</v>
      </c>
      <c r="X43" s="168"/>
      <c r="Y43" s="128">
        <f>SUM(Y42*0.18)</f>
        <v>4712.47</v>
      </c>
      <c r="Z43" s="9"/>
      <c r="AA43" s="6"/>
    </row>
    <row r="44" spans="1:29" ht="17.25" customHeight="1">
      <c r="A44" s="167" t="s">
        <v>6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1" t="s">
        <v>123</v>
      </c>
      <c r="N44" s="161"/>
      <c r="O44" s="161"/>
      <c r="P44" s="161"/>
      <c r="Q44" s="125"/>
      <c r="R44" s="124"/>
      <c r="S44" s="126"/>
      <c r="T44" s="127"/>
      <c r="U44" s="127"/>
      <c r="V44" s="127"/>
      <c r="W44" s="169" t="s">
        <v>0</v>
      </c>
      <c r="X44" s="169"/>
      <c r="Y44" s="130">
        <f>SUM(Y42+Y43)</f>
        <v>30892.85</v>
      </c>
      <c r="Z44" s="9"/>
      <c r="AA44" s="54">
        <f>AA45-Y50</f>
        <v>79032.26</v>
      </c>
      <c r="AC44" s="62" t="e">
        <f>AC29-Y50</f>
        <v>#REF!</v>
      </c>
    </row>
    <row r="45" spans="1:27" ht="17.25" customHeight="1">
      <c r="A45" s="112"/>
      <c r="B45" s="112"/>
      <c r="C45" s="112"/>
      <c r="D45" s="112"/>
      <c r="E45" s="112"/>
      <c r="F45" s="112"/>
      <c r="G45" s="113"/>
      <c r="H45" s="113"/>
      <c r="I45" s="113"/>
      <c r="J45" s="113"/>
      <c r="K45" s="112"/>
      <c r="L45" s="114"/>
      <c r="M45" s="161" t="s">
        <v>7</v>
      </c>
      <c r="N45" s="161"/>
      <c r="O45" s="161"/>
      <c r="P45" s="161"/>
      <c r="Q45" s="125"/>
      <c r="R45" s="124"/>
      <c r="S45" s="126"/>
      <c r="T45" s="127"/>
      <c r="U45" s="127"/>
      <c r="V45" s="127"/>
      <c r="W45" s="169" t="s">
        <v>8</v>
      </c>
      <c r="X45" s="169"/>
      <c r="Y45" s="131">
        <f>SUM(Y44*0.15)</f>
        <v>4633.93</v>
      </c>
      <c r="Z45" s="5"/>
      <c r="AA45" s="5">
        <f>AA52/1.24</f>
        <v>115322.58</v>
      </c>
    </row>
    <row r="46" spans="1:25" ht="15.75" hidden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4"/>
      <c r="N46" s="112"/>
      <c r="O46" s="112"/>
      <c r="P46" s="132"/>
      <c r="Q46" s="132"/>
      <c r="R46" s="133"/>
      <c r="S46" s="112"/>
      <c r="T46" s="134"/>
      <c r="U46" s="134"/>
      <c r="V46" s="134"/>
      <c r="W46" s="135"/>
      <c r="X46" s="136"/>
      <c r="Y46" s="137"/>
    </row>
    <row r="47" spans="1:27" ht="15.75" hidden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4"/>
      <c r="N47" s="112"/>
      <c r="O47" s="112"/>
      <c r="P47" s="132"/>
      <c r="Q47" s="132"/>
      <c r="R47" s="133"/>
      <c r="S47" s="112"/>
      <c r="T47" s="134"/>
      <c r="U47" s="134"/>
      <c r="V47" s="134"/>
      <c r="W47" s="135"/>
      <c r="X47" s="136"/>
      <c r="Y47" s="137"/>
      <c r="Z47" s="10" t="e">
        <f>SUM(#REF!/Y48)</f>
        <v>#REF!</v>
      </c>
      <c r="AA47" s="5"/>
    </row>
    <row r="48" spans="1:26" ht="15.75" hidden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4"/>
      <c r="N48" s="112"/>
      <c r="O48" s="112"/>
      <c r="P48" s="132"/>
      <c r="Q48" s="132"/>
      <c r="R48" s="133"/>
      <c r="S48" s="112"/>
      <c r="T48" s="134"/>
      <c r="U48" s="134"/>
      <c r="V48" s="134"/>
      <c r="W48" s="135"/>
      <c r="X48" s="129"/>
      <c r="Y48" s="138"/>
      <c r="Z48" s="11" t="e">
        <f>SUM(#REF!/#REF!)</f>
        <v>#REF!</v>
      </c>
    </row>
    <row r="49" spans="1:26" ht="15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61" t="s">
        <v>124</v>
      </c>
      <c r="N49" s="161"/>
      <c r="O49" s="161"/>
      <c r="P49" s="161"/>
      <c r="Q49" s="132"/>
      <c r="R49" s="133"/>
      <c r="S49" s="112"/>
      <c r="T49" s="134"/>
      <c r="U49" s="134"/>
      <c r="V49" s="134"/>
      <c r="W49" s="169" t="s">
        <v>30</v>
      </c>
      <c r="X49" s="169"/>
      <c r="Y49" s="138">
        <v>763.54</v>
      </c>
      <c r="Z49" s="11"/>
    </row>
    <row r="50" spans="1:29" s="2" customFormat="1" ht="18.7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N50" s="187"/>
      <c r="O50" s="187"/>
      <c r="P50" s="187"/>
      <c r="Q50" s="132"/>
      <c r="R50" s="133"/>
      <c r="S50" s="112"/>
      <c r="T50" s="134"/>
      <c r="U50" s="134"/>
      <c r="V50" s="134"/>
      <c r="W50" s="169" t="s">
        <v>0</v>
      </c>
      <c r="X50" s="169"/>
      <c r="Y50" s="138">
        <f>SUM(Y44:Y49)</f>
        <v>36290.32</v>
      </c>
      <c r="Z50" s="7"/>
      <c r="AA50" s="45">
        <f>AA52/1.24</f>
        <v>115322.58</v>
      </c>
      <c r="AC50" s="45" t="e">
        <f>SUM(AC44:AC49)</f>
        <v>#REF!</v>
      </c>
    </row>
    <row r="51" spans="1:29" s="2" customFormat="1" ht="17.2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23"/>
      <c r="N51" s="112"/>
      <c r="O51" s="112"/>
      <c r="P51" s="112"/>
      <c r="Q51" s="132"/>
      <c r="R51" s="133"/>
      <c r="S51" s="112"/>
      <c r="T51" s="134"/>
      <c r="U51" s="134"/>
      <c r="V51" s="134"/>
      <c r="W51" s="185" t="s">
        <v>32</v>
      </c>
      <c r="X51" s="186"/>
      <c r="Y51" s="138">
        <f>Y50*0.24</f>
        <v>8709.68</v>
      </c>
      <c r="Z51" s="7"/>
      <c r="AA51" s="45">
        <f>AA52*1.24</f>
        <v>177320</v>
      </c>
      <c r="AC51" s="45" t="e">
        <f>AC50*0.24</f>
        <v>#REF!</v>
      </c>
    </row>
    <row r="52" spans="1:29" s="2" customFormat="1" ht="19.5" customHeight="1">
      <c r="A52" s="187" t="s">
        <v>44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61" t="s">
        <v>28</v>
      </c>
      <c r="N52" s="161"/>
      <c r="O52" s="161"/>
      <c r="P52" s="161"/>
      <c r="Q52" s="132"/>
      <c r="R52" s="133"/>
      <c r="S52" s="112"/>
      <c r="T52" s="134"/>
      <c r="U52" s="134"/>
      <c r="V52" s="134"/>
      <c r="W52" s="169" t="s">
        <v>23</v>
      </c>
      <c r="X52" s="169"/>
      <c r="Y52" s="139">
        <f>SUM(Y50:Y51)</f>
        <v>45000</v>
      </c>
      <c r="Z52" s="7"/>
      <c r="AA52" s="48">
        <v>143000</v>
      </c>
      <c r="AC52" s="48" t="e">
        <f>SUM(AC50:AC51)</f>
        <v>#REF!</v>
      </c>
    </row>
    <row r="53" spans="1:27" s="2" customFormat="1" ht="16.5" customHeight="1">
      <c r="A53" s="180" t="s">
        <v>46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61" t="s">
        <v>29</v>
      </c>
      <c r="N53" s="161"/>
      <c r="O53" s="161"/>
      <c r="P53" s="161"/>
      <c r="Q53" s="132"/>
      <c r="R53" s="133"/>
      <c r="S53" s="112"/>
      <c r="T53" s="134"/>
      <c r="U53" s="134"/>
      <c r="V53" s="134"/>
      <c r="W53" s="134"/>
      <c r="X53" s="134"/>
      <c r="Y53" s="134"/>
      <c r="Z53" s="12"/>
      <c r="AA53" s="7"/>
    </row>
    <row r="54" spans="1:28" s="2" customFormat="1" ht="15.75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23"/>
      <c r="O54" s="140"/>
      <c r="P54" s="140"/>
      <c r="Q54" s="140"/>
      <c r="R54" s="133"/>
      <c r="S54" s="112"/>
      <c r="T54" s="134"/>
      <c r="U54" s="134"/>
      <c r="V54" s="134"/>
      <c r="W54" s="112"/>
      <c r="X54" s="134"/>
      <c r="Y54" s="134"/>
      <c r="Z54" s="7"/>
      <c r="AA54" s="7"/>
      <c r="AB54" s="3"/>
    </row>
    <row r="55" spans="1:27" s="2" customFormat="1" ht="16.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2"/>
      <c r="Q55" s="42"/>
      <c r="R55" s="43"/>
      <c r="S55" s="40"/>
      <c r="T55" s="44"/>
      <c r="U55" s="44"/>
      <c r="V55" s="44"/>
      <c r="W55" s="40"/>
      <c r="X55" s="44"/>
      <c r="Y55" s="44"/>
      <c r="Z55" s="7"/>
      <c r="AA55" s="7"/>
    </row>
    <row r="56" spans="1:27" s="2" customFormat="1" ht="16.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2"/>
      <c r="Q56" s="40"/>
      <c r="R56" s="40"/>
      <c r="S56" s="40"/>
      <c r="T56" s="40"/>
      <c r="U56" s="40"/>
      <c r="V56" s="40"/>
      <c r="W56" s="44"/>
      <c r="X56" s="44"/>
      <c r="Y56" s="44"/>
      <c r="Z56" s="7"/>
      <c r="AA56" s="7"/>
    </row>
    <row r="57" spans="1:27" s="2" customFormat="1" ht="16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4"/>
      <c r="X57" s="44"/>
      <c r="Y57" s="44"/>
      <c r="Z57" s="7"/>
      <c r="AA57" s="7">
        <v>45000</v>
      </c>
    </row>
    <row r="58" spans="1:27" s="2" customFormat="1" ht="16.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4"/>
      <c r="X58" s="44"/>
      <c r="Y58" s="44"/>
      <c r="Z58" s="160">
        <f>Y49-Y59</f>
        <v>763.54</v>
      </c>
      <c r="AA58" s="7">
        <f>AA57/1.24</f>
        <v>36290.3225806452</v>
      </c>
    </row>
    <row r="59" spans="1:27" s="2" customFormat="1" ht="16.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2"/>
      <c r="R59" s="43"/>
      <c r="S59" s="40"/>
      <c r="T59" s="44"/>
      <c r="U59" s="44"/>
      <c r="V59" s="44"/>
      <c r="W59" s="47"/>
      <c r="X59" s="14"/>
      <c r="Y59" s="44">
        <f>Y50-AA58</f>
        <v>0</v>
      </c>
      <c r="Z59" s="7"/>
      <c r="AA59" s="7"/>
    </row>
    <row r="60" spans="1:27" s="2" customFormat="1" ht="16.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2"/>
      <c r="Q60" s="42"/>
      <c r="R60" s="43"/>
      <c r="S60" s="40"/>
      <c r="T60" s="44"/>
      <c r="U60" s="44"/>
      <c r="V60" s="44"/>
      <c r="W60" s="47"/>
      <c r="X60" s="14"/>
      <c r="Y60" s="44"/>
      <c r="Z60" s="7"/>
      <c r="AA60" s="7"/>
    </row>
    <row r="61" spans="1:27" s="2" customFormat="1" ht="16.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2"/>
      <c r="Q61" s="40"/>
      <c r="R61" s="40"/>
      <c r="S61" s="40"/>
      <c r="T61" s="40"/>
      <c r="U61" s="40"/>
      <c r="V61" s="40"/>
      <c r="W61" s="40"/>
      <c r="X61" s="44"/>
      <c r="Y61" s="44"/>
      <c r="Z61" s="7"/>
      <c r="AA61" s="7"/>
    </row>
    <row r="62" spans="1:27" s="2" customFormat="1" ht="16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1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4"/>
      <c r="Y62" s="44"/>
      <c r="Z62" s="7"/>
      <c r="AA62" s="7"/>
    </row>
    <row r="63" spans="1:27" s="2" customFormat="1" ht="16.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1"/>
      <c r="N63" s="40"/>
      <c r="O63" s="40"/>
      <c r="P63" s="40"/>
      <c r="Q63" s="42"/>
      <c r="R63" s="43"/>
      <c r="S63" s="40"/>
      <c r="T63" s="44"/>
      <c r="U63" s="44"/>
      <c r="V63" s="44"/>
      <c r="W63" s="44"/>
      <c r="X63" s="44"/>
      <c r="Y63" s="44"/>
      <c r="Z63" s="7"/>
      <c r="AA63" s="7"/>
    </row>
    <row r="64" spans="1:27" s="2" customFormat="1" ht="16.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1"/>
      <c r="N64" s="40"/>
      <c r="O64" s="40"/>
      <c r="P64" s="42"/>
      <c r="Q64" s="42"/>
      <c r="R64" s="43"/>
      <c r="S64" s="40"/>
      <c r="T64" s="44"/>
      <c r="U64" s="44"/>
      <c r="V64" s="44"/>
      <c r="W64" s="44"/>
      <c r="X64" s="44"/>
      <c r="Y64" s="44"/>
      <c r="Z64" s="7"/>
      <c r="AA64" s="7"/>
    </row>
    <row r="65" spans="1:27" s="2" customFormat="1" ht="16.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1"/>
      <c r="N65" s="40"/>
      <c r="O65" s="40"/>
      <c r="P65" s="42"/>
      <c r="Q65" s="42"/>
      <c r="R65" s="43"/>
      <c r="S65" s="40"/>
      <c r="T65" s="44"/>
      <c r="U65" s="44"/>
      <c r="V65" s="44"/>
      <c r="W65" s="44"/>
      <c r="X65" s="44"/>
      <c r="Y65" s="44"/>
      <c r="Z65" s="7"/>
      <c r="AA65" s="7"/>
    </row>
    <row r="66" spans="1:27" s="2" customFormat="1" ht="16.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1"/>
      <c r="N66" s="40"/>
      <c r="O66" s="40"/>
      <c r="P66" s="42"/>
      <c r="Q66" s="42"/>
      <c r="R66" s="43"/>
      <c r="S66" s="40"/>
      <c r="T66" s="44"/>
      <c r="U66" s="44"/>
      <c r="V66" s="44"/>
      <c r="W66" s="44"/>
      <c r="X66" s="44"/>
      <c r="Y66" s="44"/>
      <c r="Z66" s="7"/>
      <c r="AA66" s="7"/>
    </row>
    <row r="67" spans="1:27" s="2" customFormat="1" ht="16.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1"/>
      <c r="N67" s="40"/>
      <c r="O67" s="40"/>
      <c r="P67" s="42"/>
      <c r="Q67" s="42"/>
      <c r="R67" s="43"/>
      <c r="S67" s="40"/>
      <c r="T67" s="44"/>
      <c r="U67" s="44"/>
      <c r="V67" s="44"/>
      <c r="W67" s="44"/>
      <c r="X67" s="44"/>
      <c r="Y67" s="44"/>
      <c r="Z67" s="7"/>
      <c r="AA67" s="7"/>
    </row>
    <row r="68" spans="1:27" s="2" customFormat="1" ht="16.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1"/>
      <c r="N68" s="40"/>
      <c r="O68" s="40"/>
      <c r="P68" s="42"/>
      <c r="Q68" s="42"/>
      <c r="R68" s="43"/>
      <c r="S68" s="40"/>
      <c r="T68" s="44"/>
      <c r="U68" s="44"/>
      <c r="V68" s="44"/>
      <c r="W68" s="44"/>
      <c r="X68" s="44"/>
      <c r="Y68" s="44"/>
      <c r="Z68" s="7"/>
      <c r="AA68" s="7"/>
    </row>
    <row r="69" spans="1:27" s="2" customFormat="1" ht="16.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1"/>
      <c r="N69" s="40"/>
      <c r="O69" s="40"/>
      <c r="P69" s="42"/>
      <c r="Q69" s="42"/>
      <c r="R69" s="43"/>
      <c r="S69" s="40"/>
      <c r="T69" s="44"/>
      <c r="U69" s="44"/>
      <c r="V69" s="44"/>
      <c r="W69" s="44"/>
      <c r="X69" s="44"/>
      <c r="Y69" s="44"/>
      <c r="Z69" s="7"/>
      <c r="AA69" s="7"/>
    </row>
    <row r="70" spans="1:27" s="2" customFormat="1" ht="16.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1"/>
      <c r="N70" s="40"/>
      <c r="O70" s="40"/>
      <c r="P70" s="42"/>
      <c r="Q70" s="42"/>
      <c r="R70" s="43"/>
      <c r="S70" s="40"/>
      <c r="T70" s="44"/>
      <c r="U70" s="44"/>
      <c r="V70" s="44"/>
      <c r="W70" s="44"/>
      <c r="X70" s="44"/>
      <c r="Y70" s="44"/>
      <c r="Z70" s="7"/>
      <c r="AA70" s="7"/>
    </row>
    <row r="71" spans="1:27" s="2" customFormat="1" ht="16.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40"/>
      <c r="O71" s="40"/>
      <c r="P71" s="42"/>
      <c r="Q71" s="42"/>
      <c r="R71" s="43"/>
      <c r="S71" s="40"/>
      <c r="T71" s="44"/>
      <c r="U71" s="44"/>
      <c r="V71" s="44"/>
      <c r="W71" s="44"/>
      <c r="X71" s="44"/>
      <c r="Y71" s="44"/>
      <c r="Z71" s="7"/>
      <c r="AA71" s="7"/>
    </row>
    <row r="72" spans="1:27" s="2" customFormat="1" ht="16.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1"/>
      <c r="N72" s="40"/>
      <c r="O72" s="40"/>
      <c r="P72" s="42"/>
      <c r="Q72" s="42"/>
      <c r="R72" s="43"/>
      <c r="S72" s="40"/>
      <c r="T72" s="44"/>
      <c r="U72" s="44"/>
      <c r="V72" s="44"/>
      <c r="W72" s="44"/>
      <c r="X72" s="44"/>
      <c r="Y72" s="44"/>
      <c r="Z72" s="7"/>
      <c r="AA72" s="7"/>
    </row>
    <row r="73" spans="1:27" s="2" customFormat="1" ht="16.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1"/>
      <c r="N73" s="40"/>
      <c r="O73" s="40"/>
      <c r="P73" s="42"/>
      <c r="Q73" s="42"/>
      <c r="R73" s="43"/>
      <c r="S73" s="40"/>
      <c r="T73" s="44"/>
      <c r="U73" s="44"/>
      <c r="V73" s="44"/>
      <c r="W73" s="44"/>
      <c r="X73" s="44"/>
      <c r="Y73" s="44"/>
      <c r="Z73" s="7"/>
      <c r="AA73" s="7"/>
    </row>
    <row r="74" spans="1:27" s="2" customFormat="1" ht="16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1"/>
      <c r="N74" s="40"/>
      <c r="O74" s="40"/>
      <c r="P74" s="42"/>
      <c r="Q74" s="42"/>
      <c r="R74" s="43"/>
      <c r="S74" s="40"/>
      <c r="T74" s="44"/>
      <c r="U74" s="44"/>
      <c r="V74" s="44"/>
      <c r="W74" s="44"/>
      <c r="X74" s="44"/>
      <c r="Y74" s="44"/>
      <c r="Z74" s="7"/>
      <c r="AA74" s="7"/>
    </row>
    <row r="75" spans="1:27" s="2" customFormat="1" ht="16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1"/>
      <c r="N75" s="40"/>
      <c r="O75" s="40"/>
      <c r="P75" s="42"/>
      <c r="Q75" s="42"/>
      <c r="R75" s="43"/>
      <c r="S75" s="40"/>
      <c r="T75" s="44"/>
      <c r="U75" s="44"/>
      <c r="V75" s="44"/>
      <c r="W75" s="44"/>
      <c r="X75" s="44"/>
      <c r="Y75" s="44"/>
      <c r="Z75" s="7"/>
      <c r="AA75" s="7"/>
    </row>
    <row r="76" spans="1:27" s="2" customFormat="1" ht="16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1"/>
      <c r="N76" s="40"/>
      <c r="O76" s="40"/>
      <c r="P76" s="42"/>
      <c r="Q76" s="42"/>
      <c r="R76" s="43"/>
      <c r="S76" s="40"/>
      <c r="T76" s="44"/>
      <c r="U76" s="44"/>
      <c r="V76" s="44"/>
      <c r="W76" s="44"/>
      <c r="X76" s="44"/>
      <c r="Y76" s="44"/>
      <c r="Z76" s="7"/>
      <c r="AA76" s="7"/>
    </row>
    <row r="77" spans="1:27" s="2" customFormat="1" ht="16.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1"/>
      <c r="N77" s="40"/>
      <c r="O77" s="40"/>
      <c r="P77" s="42"/>
      <c r="Q77" s="42"/>
      <c r="R77" s="43"/>
      <c r="S77" s="40"/>
      <c r="T77" s="44"/>
      <c r="U77" s="44"/>
      <c r="V77" s="44"/>
      <c r="W77" s="44"/>
      <c r="X77" s="44"/>
      <c r="Y77" s="44"/>
      <c r="Z77" s="7"/>
      <c r="AA77" s="7"/>
    </row>
    <row r="78" spans="1:27" s="2" customFormat="1" ht="16.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1"/>
      <c r="N78" s="40"/>
      <c r="O78" s="40"/>
      <c r="P78" s="42"/>
      <c r="Q78" s="42"/>
      <c r="R78" s="43"/>
      <c r="S78" s="40"/>
      <c r="T78" s="44"/>
      <c r="U78" s="44"/>
      <c r="V78" s="44"/>
      <c r="W78" s="44"/>
      <c r="X78" s="44"/>
      <c r="Y78" s="44"/>
      <c r="Z78" s="7"/>
      <c r="AA78" s="7"/>
    </row>
    <row r="79" spans="1:27" s="2" customFormat="1" ht="16.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1"/>
      <c r="N79" s="40"/>
      <c r="O79" s="40"/>
      <c r="P79" s="42"/>
      <c r="Q79" s="42"/>
      <c r="R79" s="43"/>
      <c r="S79" s="40"/>
      <c r="T79" s="44"/>
      <c r="U79" s="44"/>
      <c r="V79" s="44"/>
      <c r="W79" s="44"/>
      <c r="X79" s="44"/>
      <c r="Y79" s="44"/>
      <c r="Z79" s="7"/>
      <c r="AA79" s="7"/>
    </row>
    <row r="80" spans="1:27" s="2" customFormat="1" ht="16.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1"/>
      <c r="N80" s="40"/>
      <c r="O80" s="40"/>
      <c r="P80" s="42"/>
      <c r="Q80" s="42"/>
      <c r="R80" s="43"/>
      <c r="S80" s="40"/>
      <c r="T80" s="44"/>
      <c r="U80" s="44"/>
      <c r="V80" s="44"/>
      <c r="W80" s="44"/>
      <c r="X80" s="44"/>
      <c r="Y80" s="44"/>
      <c r="Z80" s="7"/>
      <c r="AA80" s="7"/>
    </row>
    <row r="81" spans="1:27" s="2" customFormat="1" ht="16.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1"/>
      <c r="N81" s="40"/>
      <c r="O81" s="40"/>
      <c r="P81" s="42"/>
      <c r="Q81" s="42"/>
      <c r="R81" s="43"/>
      <c r="S81" s="40"/>
      <c r="T81" s="44"/>
      <c r="U81" s="44"/>
      <c r="V81" s="44"/>
      <c r="W81" s="44"/>
      <c r="X81" s="44"/>
      <c r="Y81" s="44"/>
      <c r="Z81" s="7"/>
      <c r="AA81" s="7"/>
    </row>
    <row r="82" spans="1:27" s="2" customFormat="1" ht="16.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1"/>
      <c r="N82" s="40"/>
      <c r="O82" s="40"/>
      <c r="P82" s="42"/>
      <c r="Q82" s="42"/>
      <c r="R82" s="43"/>
      <c r="S82" s="40"/>
      <c r="T82" s="44"/>
      <c r="U82" s="44"/>
      <c r="V82" s="44"/>
      <c r="W82" s="44"/>
      <c r="X82" s="44"/>
      <c r="Y82" s="44"/>
      <c r="Z82" s="7"/>
      <c r="AA82" s="7"/>
    </row>
    <row r="83" spans="1:27" s="2" customFormat="1" ht="16.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1"/>
      <c r="N83" s="40"/>
      <c r="O83" s="40"/>
      <c r="P83" s="42"/>
      <c r="Q83" s="42"/>
      <c r="R83" s="43"/>
      <c r="S83" s="40"/>
      <c r="T83" s="44"/>
      <c r="U83" s="44"/>
      <c r="V83" s="44"/>
      <c r="W83" s="44"/>
      <c r="X83" s="44"/>
      <c r="Y83" s="44"/>
      <c r="Z83" s="7"/>
      <c r="AA83" s="7"/>
    </row>
    <row r="84" spans="1:27" s="2" customFormat="1" ht="16.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21"/>
      <c r="N84" s="40"/>
      <c r="O84" s="40"/>
      <c r="P84" s="42"/>
      <c r="Q84" s="42"/>
      <c r="R84" s="43"/>
      <c r="S84" s="40"/>
      <c r="T84" s="44"/>
      <c r="U84" s="44"/>
      <c r="V84" s="44"/>
      <c r="W84" s="44"/>
      <c r="X84" s="44"/>
      <c r="Y84" s="44"/>
      <c r="Z84" s="7"/>
      <c r="AA84" s="7"/>
    </row>
    <row r="85" spans="14:16" ht="16.5">
      <c r="N85" s="40"/>
      <c r="O85" s="40"/>
      <c r="P85" s="42"/>
    </row>
  </sheetData>
  <sheetProtection/>
  <mergeCells count="40">
    <mergeCell ref="A7:Y7"/>
    <mergeCell ref="W51:X51"/>
    <mergeCell ref="N50:P50"/>
    <mergeCell ref="A52:L52"/>
    <mergeCell ref="L41:X41"/>
    <mergeCell ref="W49:X49"/>
    <mergeCell ref="L24:X24"/>
    <mergeCell ref="P9:P10"/>
    <mergeCell ref="W9:W10"/>
    <mergeCell ref="A43:L43"/>
    <mergeCell ref="L34:X34"/>
    <mergeCell ref="A53:L54"/>
    <mergeCell ref="W52:X52"/>
    <mergeCell ref="A17:A18"/>
    <mergeCell ref="W50:X50"/>
    <mergeCell ref="A31:A32"/>
    <mergeCell ref="A39:A40"/>
    <mergeCell ref="W44:X44"/>
    <mergeCell ref="L9:L10"/>
    <mergeCell ref="A14:A15"/>
    <mergeCell ref="N9:N10"/>
    <mergeCell ref="X9:Y9"/>
    <mergeCell ref="M9:M10"/>
    <mergeCell ref="A26:A27"/>
    <mergeCell ref="P1:Y2"/>
    <mergeCell ref="A19:A20"/>
    <mergeCell ref="A29:A30"/>
    <mergeCell ref="A44:L44"/>
    <mergeCell ref="W43:X43"/>
    <mergeCell ref="W45:X45"/>
    <mergeCell ref="A9:A10"/>
    <mergeCell ref="O9:O10"/>
    <mergeCell ref="P5:Y5"/>
    <mergeCell ref="A8:Y8"/>
    <mergeCell ref="M44:P44"/>
    <mergeCell ref="M43:O43"/>
    <mergeCell ref="M45:P45"/>
    <mergeCell ref="M49:P49"/>
    <mergeCell ref="M52:P52"/>
    <mergeCell ref="M53:P53"/>
  </mergeCells>
  <printOptions gridLines="1"/>
  <pageMargins left="0.3937007874015748" right="0.35433070866141736" top="0.26" bottom="0.18" header="0.2362204724409449" footer="0.19"/>
  <pageSetup firstPageNumber="1" useFirstPageNumber="1" fitToHeight="30" horizontalDpi="600" verticalDpi="600" orientation="landscape" paperSize="9" scale="90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78"/>
  <sheetViews>
    <sheetView showZeros="0" view="pageBreakPreview" zoomScale="120" zoomScaleSheetLayoutView="120" zoomScalePageLayoutView="0" workbookViewId="0" topLeftCell="A24">
      <selection activeCell="M45" sqref="M45"/>
    </sheetView>
  </sheetViews>
  <sheetFormatPr defaultColWidth="8.00390625" defaultRowHeight="12.75"/>
  <cols>
    <col min="1" max="1" width="6.00390625" style="8" customWidth="1"/>
    <col min="2" max="10" width="6.875" style="8" hidden="1" customWidth="1"/>
    <col min="11" max="11" width="10.00390625" style="8" hidden="1" customWidth="1"/>
    <col min="12" max="12" width="9.875" style="8" customWidth="1"/>
    <col min="13" max="13" width="67.375" style="21" customWidth="1"/>
    <col min="14" max="14" width="15.25390625" style="8" customWidth="1"/>
    <col min="15" max="15" width="8.625" style="8" customWidth="1"/>
    <col min="16" max="16" width="10.625" style="23" customWidth="1"/>
    <col min="17" max="17" width="13.25390625" style="23" hidden="1" customWidth="1"/>
    <col min="18" max="18" width="13.00390625" style="49" hidden="1" customWidth="1"/>
    <col min="19" max="19" width="14.25390625" style="8" hidden="1" customWidth="1"/>
    <col min="20" max="20" width="13.375" style="14" hidden="1" customWidth="1"/>
    <col min="21" max="22" width="12.375" style="14" hidden="1" customWidth="1"/>
    <col min="23" max="23" width="24.25390625" style="14" customWidth="1"/>
    <col min="24" max="24" width="17.375" style="14" customWidth="1"/>
    <col min="25" max="25" width="11.75390625" style="14" customWidth="1"/>
    <col min="26" max="26" width="36.625" style="149" customWidth="1"/>
    <col min="27" max="27" width="6.75390625" style="144" bestFit="1" customWidth="1"/>
    <col min="28" max="28" width="6.75390625" style="144" customWidth="1"/>
    <col min="29" max="29" width="12.625" style="4" customWidth="1"/>
    <col min="30" max="30" width="10.125" style="4" customWidth="1"/>
    <col min="31" max="16384" width="8.00390625" style="1" customWidth="1"/>
  </cols>
  <sheetData>
    <row r="1" spans="1:25" ht="16.5" customHeight="1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  <c r="O1" s="20" t="s">
        <v>4</v>
      </c>
      <c r="P1" s="162" t="s">
        <v>121</v>
      </c>
      <c r="Q1" s="162"/>
      <c r="R1" s="162"/>
      <c r="S1" s="162"/>
      <c r="T1" s="162"/>
      <c r="U1" s="162"/>
      <c r="V1" s="162"/>
      <c r="W1" s="162"/>
      <c r="X1" s="162"/>
      <c r="Y1" s="162"/>
    </row>
    <row r="2" spans="1:25" ht="16.5" customHeight="1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O2" s="2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5" ht="16.5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P3" s="194"/>
      <c r="Q3" s="194"/>
      <c r="R3" s="194"/>
      <c r="S3" s="194"/>
      <c r="T3" s="194"/>
      <c r="U3" s="194"/>
      <c r="V3" s="194"/>
      <c r="W3" s="194"/>
      <c r="X3" s="194"/>
      <c r="Y3" s="194"/>
    </row>
    <row r="4" spans="1:25" ht="16.5">
      <c r="A4" s="18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P4" s="194"/>
      <c r="Q4" s="194"/>
      <c r="R4" s="194"/>
      <c r="S4" s="194"/>
      <c r="T4" s="194"/>
      <c r="U4" s="194"/>
      <c r="V4" s="194"/>
      <c r="W4" s="194"/>
      <c r="X4" s="194"/>
      <c r="Y4" s="194"/>
    </row>
    <row r="5" spans="1:25" ht="16.5">
      <c r="A5" s="18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P5" s="175"/>
      <c r="Q5" s="175"/>
      <c r="R5" s="175"/>
      <c r="S5" s="175"/>
      <c r="T5" s="175"/>
      <c r="U5" s="175"/>
      <c r="V5" s="175"/>
      <c r="W5" s="175"/>
      <c r="X5" s="175"/>
      <c r="Y5" s="175"/>
    </row>
    <row r="6" spans="1:25" ht="12" customHeight="1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ht="15" customHeight="1">
      <c r="A7" s="176" t="s">
        <v>42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1:25" ht="16.5" customHeight="1">
      <c r="A8" s="174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170" t="s">
        <v>18</v>
      </c>
      <c r="M8" s="170" t="s">
        <v>11</v>
      </c>
      <c r="N8" s="170" t="s">
        <v>22</v>
      </c>
      <c r="O8" s="170" t="s">
        <v>19</v>
      </c>
      <c r="P8" s="201" t="s">
        <v>43</v>
      </c>
      <c r="Q8" s="202"/>
      <c r="R8" s="202"/>
      <c r="S8" s="202"/>
      <c r="T8" s="202"/>
      <c r="U8" s="202"/>
      <c r="V8" s="202"/>
      <c r="W8" s="202"/>
      <c r="X8" s="202"/>
      <c r="Y8" s="205" t="s">
        <v>20</v>
      </c>
    </row>
    <row r="9" spans="1:25" ht="16.5">
      <c r="A9" s="174"/>
      <c r="B9" s="24"/>
      <c r="C9" s="24"/>
      <c r="D9" s="24"/>
      <c r="E9" s="24"/>
      <c r="F9" s="24"/>
      <c r="G9" s="24"/>
      <c r="H9" s="24"/>
      <c r="I9" s="24"/>
      <c r="J9" s="24"/>
      <c r="K9" s="24"/>
      <c r="L9" s="170"/>
      <c r="M9" s="170"/>
      <c r="N9" s="170"/>
      <c r="O9" s="170"/>
      <c r="P9" s="203"/>
      <c r="Q9" s="204"/>
      <c r="R9" s="204"/>
      <c r="S9" s="204"/>
      <c r="T9" s="204"/>
      <c r="U9" s="204"/>
      <c r="V9" s="204"/>
      <c r="W9" s="204"/>
      <c r="X9" s="204"/>
      <c r="Y9" s="206"/>
    </row>
    <row r="10" spans="1:31" ht="24.75" customHeight="1">
      <c r="A10" s="59"/>
      <c r="B10" s="59"/>
      <c r="C10" s="59"/>
      <c r="D10" s="59"/>
      <c r="E10" s="59"/>
      <c r="F10" s="59" t="s">
        <v>14</v>
      </c>
      <c r="G10" s="60" t="e">
        <f>IF(F10=#REF!,#REF!+B10,)</f>
        <v>#REF!</v>
      </c>
      <c r="H10" s="60" t="e">
        <f>IF(AND((G10=#REF!),C10=2),#REF!+1,IF(B10=1,,#REF!))</f>
        <v>#REF!</v>
      </c>
      <c r="I10" s="60" t="e">
        <f>IF(AND((H10=#REF!),D10=3),#REF!+1,IF(C10=2,,#REF!))</f>
        <v>#REF!</v>
      </c>
      <c r="J10" s="60" t="e">
        <f>IF(AND((I10=#REF!),E10=4),#REF!+1,IF(D10=3,,#REF!))</f>
        <v>#REF!</v>
      </c>
      <c r="K10" s="59">
        <f>CHOOSE(SUM(B10:E10)+1,,F10&amp;"-"&amp;G10,F10&amp;"-"&amp;G10&amp;"."&amp;H10,F10&amp;"-"&amp;G10&amp;"."&amp;H10&amp;"."&amp;I10,F10&amp;"-"&amp;G10&amp;"."&amp;H10&amp;"."&amp;I10&amp;"."&amp;J10)</f>
        <v>0</v>
      </c>
      <c r="L10" s="33">
        <v>0</v>
      </c>
      <c r="M10" s="25" t="s">
        <v>63</v>
      </c>
      <c r="N10" s="59"/>
      <c r="O10" s="59"/>
      <c r="P10" s="16"/>
      <c r="Q10" s="34"/>
      <c r="R10" s="34">
        <f>P10*Q10</f>
        <v>0</v>
      </c>
      <c r="S10" s="17"/>
      <c r="T10" s="16">
        <f>Q10/340.75</f>
        <v>0</v>
      </c>
      <c r="U10" s="16"/>
      <c r="V10" s="16"/>
      <c r="W10" s="16">
        <v>0</v>
      </c>
      <c r="X10" s="35">
        <f>SUM(P10*W10)</f>
        <v>0</v>
      </c>
      <c r="Y10" s="16"/>
      <c r="AD10" s="4">
        <v>5.6</v>
      </c>
      <c r="AE10" s="1">
        <v>5.6</v>
      </c>
    </row>
    <row r="11" spans="1:25" ht="16.5" customHeight="1" hidden="1">
      <c r="A11" s="59"/>
      <c r="B11" s="59"/>
      <c r="C11" s="59"/>
      <c r="D11" s="59"/>
      <c r="E11" s="59"/>
      <c r="F11" s="59"/>
      <c r="G11" s="60"/>
      <c r="H11" s="60"/>
      <c r="I11" s="60"/>
      <c r="J11" s="60"/>
      <c r="K11" s="59"/>
      <c r="L11" s="33"/>
      <c r="M11" s="61"/>
      <c r="N11" s="59"/>
      <c r="O11" s="59"/>
      <c r="P11" s="16"/>
      <c r="Q11" s="34"/>
      <c r="R11" s="34"/>
      <c r="S11" s="17"/>
      <c r="T11" s="16"/>
      <c r="U11" s="16"/>
      <c r="V11" s="16"/>
      <c r="W11" s="16"/>
      <c r="X11" s="35">
        <f>SUM(P11*W11)</f>
        <v>0</v>
      </c>
      <c r="Y11" s="16"/>
    </row>
    <row r="12" spans="1:25" ht="3" customHeight="1" hidden="1">
      <c r="A12" s="59"/>
      <c r="B12" s="59"/>
      <c r="C12" s="59"/>
      <c r="D12" s="59"/>
      <c r="E12" s="59"/>
      <c r="F12" s="59"/>
      <c r="G12" s="60"/>
      <c r="H12" s="60"/>
      <c r="I12" s="60"/>
      <c r="J12" s="60"/>
      <c r="K12" s="59"/>
      <c r="L12" s="33"/>
      <c r="M12" s="61"/>
      <c r="N12" s="59"/>
      <c r="O12" s="59"/>
      <c r="P12" s="16"/>
      <c r="Q12" s="34"/>
      <c r="R12" s="34"/>
      <c r="S12" s="17"/>
      <c r="T12" s="16"/>
      <c r="U12" s="16"/>
      <c r="V12" s="16"/>
      <c r="W12" s="16"/>
      <c r="X12" s="35">
        <f>SUM(P12*W12)</f>
        <v>0</v>
      </c>
      <c r="Y12" s="16"/>
    </row>
    <row r="13" spans="1:25" ht="16.5" customHeight="1" hidden="1">
      <c r="A13" s="188">
        <v>1</v>
      </c>
      <c r="B13" s="59"/>
      <c r="C13" s="59"/>
      <c r="D13" s="59"/>
      <c r="E13" s="59"/>
      <c r="F13" s="59"/>
      <c r="G13" s="60"/>
      <c r="H13" s="60"/>
      <c r="I13" s="60"/>
      <c r="J13" s="60"/>
      <c r="K13" s="59"/>
      <c r="L13" s="15" t="s">
        <v>16</v>
      </c>
      <c r="M13" s="37"/>
      <c r="N13" s="59"/>
      <c r="O13" s="59"/>
      <c r="P13" s="16"/>
      <c r="Q13" s="34"/>
      <c r="R13" s="34"/>
      <c r="S13" s="17"/>
      <c r="T13" s="16"/>
      <c r="U13" s="16"/>
      <c r="V13" s="16"/>
      <c r="W13" s="16"/>
      <c r="X13" s="35">
        <f>SUM(P13*W13)</f>
        <v>0</v>
      </c>
      <c r="Y13" s="16"/>
    </row>
    <row r="14" spans="1:25" ht="16.5" customHeight="1" hidden="1">
      <c r="A14" s="189"/>
      <c r="B14" s="59"/>
      <c r="C14" s="59"/>
      <c r="D14" s="59"/>
      <c r="E14" s="59"/>
      <c r="F14" s="59"/>
      <c r="G14" s="60"/>
      <c r="H14" s="60"/>
      <c r="I14" s="60"/>
      <c r="J14" s="60"/>
      <c r="K14" s="59"/>
      <c r="L14" s="33" t="s">
        <v>17</v>
      </c>
      <c r="M14" s="37"/>
      <c r="N14" s="59"/>
      <c r="O14" s="59"/>
      <c r="P14" s="16"/>
      <c r="Q14" s="34"/>
      <c r="R14" s="34"/>
      <c r="S14" s="17"/>
      <c r="T14" s="16"/>
      <c r="U14" s="16"/>
      <c r="V14" s="16"/>
      <c r="W14" s="16"/>
      <c r="X14" s="35">
        <f>SUM(P14*W14)</f>
        <v>0</v>
      </c>
      <c r="Y14" s="16"/>
    </row>
    <row r="15" spans="1:31" ht="28.5" customHeight="1">
      <c r="A15" s="64">
        <v>1</v>
      </c>
      <c r="B15" s="59"/>
      <c r="C15" s="59"/>
      <c r="D15" s="59"/>
      <c r="E15" s="59"/>
      <c r="F15" s="59"/>
      <c r="G15" s="60"/>
      <c r="H15" s="60"/>
      <c r="I15" s="60"/>
      <c r="J15" s="60"/>
      <c r="K15" s="59"/>
      <c r="L15" s="74" t="s">
        <v>33</v>
      </c>
      <c r="M15" s="67" t="s">
        <v>34</v>
      </c>
      <c r="N15" s="65" t="s">
        <v>35</v>
      </c>
      <c r="O15" s="65" t="s">
        <v>57</v>
      </c>
      <c r="P15" s="198" t="s">
        <v>109</v>
      </c>
      <c r="Q15" s="199"/>
      <c r="R15" s="199"/>
      <c r="S15" s="199"/>
      <c r="T15" s="199"/>
      <c r="U15" s="199"/>
      <c r="V15" s="199"/>
      <c r="W15" s="199"/>
      <c r="X15" s="200"/>
      <c r="Y15" s="71">
        <v>82.88</v>
      </c>
      <c r="Z15" s="150" t="s">
        <v>109</v>
      </c>
      <c r="AA15" s="143">
        <f>50%*(3*1.55+11.9*(3*1.55+4*2.2)/2+15.3*(4*2.2+2*0.9)/2)</f>
        <v>82.88</v>
      </c>
      <c r="AB15" s="143"/>
      <c r="AD15" s="4">
        <v>3.075</v>
      </c>
      <c r="AE15" s="1">
        <v>1.3</v>
      </c>
    </row>
    <row r="16" spans="1:31" ht="16.5">
      <c r="A16" s="181">
        <v>2</v>
      </c>
      <c r="B16" s="59"/>
      <c r="C16" s="59"/>
      <c r="D16" s="59"/>
      <c r="E16" s="59"/>
      <c r="F16" s="59"/>
      <c r="G16" s="60"/>
      <c r="H16" s="60"/>
      <c r="I16" s="60"/>
      <c r="J16" s="60"/>
      <c r="K16" s="59"/>
      <c r="L16" s="74" t="s">
        <v>36</v>
      </c>
      <c r="M16" s="67" t="s">
        <v>37</v>
      </c>
      <c r="N16" s="78"/>
      <c r="O16" s="72"/>
      <c r="P16" s="158"/>
      <c r="Q16" s="158"/>
      <c r="R16" s="158"/>
      <c r="S16" s="158"/>
      <c r="T16" s="158"/>
      <c r="U16" s="158"/>
      <c r="V16" s="158"/>
      <c r="W16" s="158"/>
      <c r="X16" s="158"/>
      <c r="Y16" s="159"/>
      <c r="Z16" s="150"/>
      <c r="AA16" s="143"/>
      <c r="AB16" s="143"/>
      <c r="AC16" s="142"/>
      <c r="AD16" s="4">
        <f>SUM(AD10:AD15)</f>
        <v>8.675</v>
      </c>
      <c r="AE16" s="1">
        <f>SUM(AE10:AE15)</f>
        <v>6.9</v>
      </c>
    </row>
    <row r="17" spans="1:31" ht="22.5" customHeight="1">
      <c r="A17" s="182"/>
      <c r="B17" s="59"/>
      <c r="C17" s="59"/>
      <c r="D17" s="59"/>
      <c r="E17" s="59"/>
      <c r="F17" s="59"/>
      <c r="G17" s="60"/>
      <c r="H17" s="60"/>
      <c r="I17" s="60"/>
      <c r="J17" s="60"/>
      <c r="K17" s="59"/>
      <c r="L17" s="74" t="s">
        <v>38</v>
      </c>
      <c r="M17" s="67" t="s">
        <v>39</v>
      </c>
      <c r="N17" s="65" t="s">
        <v>40</v>
      </c>
      <c r="O17" s="65" t="s">
        <v>57</v>
      </c>
      <c r="P17" s="198" t="s">
        <v>109</v>
      </c>
      <c r="Q17" s="199"/>
      <c r="R17" s="199"/>
      <c r="S17" s="199"/>
      <c r="T17" s="199"/>
      <c r="U17" s="199"/>
      <c r="V17" s="199"/>
      <c r="W17" s="199"/>
      <c r="X17" s="200"/>
      <c r="Y17" s="159">
        <v>82.88</v>
      </c>
      <c r="Z17" s="150" t="s">
        <v>109</v>
      </c>
      <c r="AA17" s="143">
        <f>50%*(3*1.55+11.9*(3*1.55+4*2.2)/2+15.3*(4*2.2+2*0.9)/2)</f>
        <v>82.88</v>
      </c>
      <c r="AB17" s="143"/>
      <c r="AC17" s="142"/>
      <c r="AD17" s="4">
        <f>AD16*13.9/2</f>
        <v>60.29125</v>
      </c>
      <c r="AE17" s="1">
        <f>AE16*15.3/2</f>
        <v>52.785</v>
      </c>
    </row>
    <row r="18" spans="1:25" ht="16.5">
      <c r="A18" s="163">
        <v>3</v>
      </c>
      <c r="B18" s="59"/>
      <c r="C18" s="59"/>
      <c r="D18" s="59"/>
      <c r="E18" s="59"/>
      <c r="F18" s="59"/>
      <c r="G18" s="60"/>
      <c r="H18" s="60"/>
      <c r="I18" s="60"/>
      <c r="J18" s="60"/>
      <c r="K18" s="59"/>
      <c r="L18" s="75" t="s">
        <v>48</v>
      </c>
      <c r="M18" s="76" t="s">
        <v>49</v>
      </c>
      <c r="N18" s="77"/>
      <c r="O18" s="77" t="s">
        <v>10</v>
      </c>
      <c r="P18" s="158"/>
      <c r="Q18" s="158"/>
      <c r="R18" s="158"/>
      <c r="S18" s="158"/>
      <c r="T18" s="158"/>
      <c r="U18" s="158"/>
      <c r="V18" s="158"/>
      <c r="W18" s="158"/>
      <c r="X18" s="158"/>
      <c r="Y18" s="159"/>
    </row>
    <row r="19" spans="1:29" ht="34.5" customHeight="1">
      <c r="A19" s="164"/>
      <c r="B19" s="59"/>
      <c r="C19" s="59"/>
      <c r="D19" s="59"/>
      <c r="E19" s="59"/>
      <c r="F19" s="59"/>
      <c r="G19" s="60"/>
      <c r="H19" s="60"/>
      <c r="I19" s="60"/>
      <c r="J19" s="60"/>
      <c r="K19" s="59"/>
      <c r="L19" s="75" t="s">
        <v>50</v>
      </c>
      <c r="M19" s="76" t="s">
        <v>51</v>
      </c>
      <c r="N19" s="77" t="s">
        <v>61</v>
      </c>
      <c r="O19" s="65" t="s">
        <v>57</v>
      </c>
      <c r="P19" s="198" t="s">
        <v>108</v>
      </c>
      <c r="Q19" s="199"/>
      <c r="R19" s="199"/>
      <c r="S19" s="199"/>
      <c r="T19" s="199"/>
      <c r="U19" s="199"/>
      <c r="V19" s="199"/>
      <c r="W19" s="199"/>
      <c r="X19" s="200"/>
      <c r="Y19" s="159">
        <v>40.84</v>
      </c>
      <c r="Z19" s="150" t="s">
        <v>110</v>
      </c>
      <c r="AA19" s="143">
        <f>+((1*1+2*2)*15.3/2+(2*2+1.5*1.5)*11.9/2+1.5*1.5*2)*50%</f>
        <v>39.97</v>
      </c>
      <c r="AB19" s="143"/>
      <c r="AC19" s="142"/>
    </row>
    <row r="20" spans="1:31" ht="32.25" customHeight="1">
      <c r="A20" s="77">
        <v>4</v>
      </c>
      <c r="B20" s="59"/>
      <c r="C20" s="59"/>
      <c r="D20" s="59"/>
      <c r="E20" s="59"/>
      <c r="F20" s="59"/>
      <c r="G20" s="60"/>
      <c r="H20" s="60"/>
      <c r="I20" s="60"/>
      <c r="J20" s="60"/>
      <c r="K20" s="59"/>
      <c r="L20" s="75" t="s">
        <v>52</v>
      </c>
      <c r="M20" s="76" t="s">
        <v>53</v>
      </c>
      <c r="N20" s="77" t="s">
        <v>62</v>
      </c>
      <c r="O20" s="65" t="s">
        <v>57</v>
      </c>
      <c r="P20" s="198" t="s">
        <v>97</v>
      </c>
      <c r="Q20" s="199"/>
      <c r="R20" s="199"/>
      <c r="S20" s="199"/>
      <c r="T20" s="199"/>
      <c r="U20" s="199"/>
      <c r="V20" s="199"/>
      <c r="W20" s="199"/>
      <c r="X20" s="200"/>
      <c r="Y20" s="71">
        <v>40.84</v>
      </c>
      <c r="Z20" s="150" t="s">
        <v>110</v>
      </c>
      <c r="AA20" s="143">
        <f>+((1*1+2*2)*15.3/2+(2*2+1.5*1.5)*11.9/2+1.5*1.5*2)*50%</f>
        <v>39.97</v>
      </c>
      <c r="AB20" s="143"/>
      <c r="AC20" s="142"/>
      <c r="AD20" s="4">
        <f>AD17+AE17</f>
        <v>113.07625</v>
      </c>
      <c r="AE20" s="1">
        <f>AD20*0.5</f>
        <v>56.538125</v>
      </c>
    </row>
    <row r="21" spans="1:30" s="8" customFormat="1" ht="34.5" customHeight="1">
      <c r="A21" s="77">
        <v>5</v>
      </c>
      <c r="B21" s="59"/>
      <c r="C21" s="59"/>
      <c r="D21" s="59"/>
      <c r="E21" s="59"/>
      <c r="F21" s="59"/>
      <c r="G21" s="60"/>
      <c r="H21" s="60"/>
      <c r="I21" s="60"/>
      <c r="J21" s="60"/>
      <c r="K21" s="59"/>
      <c r="L21" s="74" t="s">
        <v>54</v>
      </c>
      <c r="M21" s="67" t="s">
        <v>55</v>
      </c>
      <c r="N21" s="65" t="s">
        <v>56</v>
      </c>
      <c r="O21" s="65" t="s">
        <v>57</v>
      </c>
      <c r="P21" s="198" t="s">
        <v>126</v>
      </c>
      <c r="Q21" s="199"/>
      <c r="R21" s="199"/>
      <c r="S21" s="199"/>
      <c r="T21" s="199"/>
      <c r="U21" s="199"/>
      <c r="V21" s="199"/>
      <c r="W21" s="199"/>
      <c r="X21" s="200"/>
      <c r="Y21" s="71">
        <v>113.08</v>
      </c>
      <c r="Z21" s="150" t="s">
        <v>111</v>
      </c>
      <c r="AA21" s="143">
        <f>(2*(1.55+0.5)*3/2+11.9*((1.55+0.5)*3/2+(2.2+0.6)*4/2)/2+15.3*((2.2+0.6)*4/2+(0.9+0.4)*2/2)/2)</f>
        <v>110.55</v>
      </c>
      <c r="AB21" s="143"/>
      <c r="AC21" s="142"/>
      <c r="AD21" s="4"/>
    </row>
    <row r="22" spans="1:29" s="4" customFormat="1" ht="38.25">
      <c r="A22" s="77">
        <v>6</v>
      </c>
      <c r="B22" s="15"/>
      <c r="C22" s="15"/>
      <c r="D22" s="15"/>
      <c r="E22" s="15"/>
      <c r="F22" s="15"/>
      <c r="G22" s="32"/>
      <c r="H22" s="32"/>
      <c r="I22" s="32"/>
      <c r="J22" s="32"/>
      <c r="K22" s="15"/>
      <c r="L22" s="74" t="s">
        <v>58</v>
      </c>
      <c r="M22" s="67" t="s">
        <v>59</v>
      </c>
      <c r="N22" s="65" t="s">
        <v>60</v>
      </c>
      <c r="O22" s="65" t="s">
        <v>57</v>
      </c>
      <c r="P22" s="198" t="s">
        <v>126</v>
      </c>
      <c r="Q22" s="199"/>
      <c r="R22" s="199"/>
      <c r="S22" s="199"/>
      <c r="T22" s="199"/>
      <c r="U22" s="199"/>
      <c r="V22" s="199"/>
      <c r="W22" s="199"/>
      <c r="X22" s="200"/>
      <c r="Y22" s="101">
        <v>113.08</v>
      </c>
      <c r="Z22" s="150" t="s">
        <v>111</v>
      </c>
      <c r="AA22" s="143">
        <f>(2*(1.55+0.5)*3/2+11.9*((1.55+0.5)*3/2+(2.2+0.6)*4/2)/2+15.3*((2.2+0.6)*4/2+(0.9+0.4)*2/2)/2)</f>
        <v>110.55</v>
      </c>
      <c r="AB22" s="143"/>
      <c r="AC22" s="142"/>
    </row>
    <row r="23" spans="1:31" s="4" customFormat="1" ht="16.5">
      <c r="A23" s="80"/>
      <c r="B23" s="15"/>
      <c r="C23" s="15"/>
      <c r="D23" s="15"/>
      <c r="E23" s="15"/>
      <c r="F23" s="15"/>
      <c r="G23" s="32"/>
      <c r="H23" s="32"/>
      <c r="I23" s="32"/>
      <c r="J23" s="32"/>
      <c r="K23" s="15"/>
      <c r="L23" s="195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7"/>
      <c r="Y23" s="13"/>
      <c r="Z23" s="149"/>
      <c r="AA23" s="144"/>
      <c r="AB23" s="144"/>
      <c r="AD23" s="4">
        <v>4</v>
      </c>
      <c r="AE23" s="4">
        <v>2.25</v>
      </c>
    </row>
    <row r="24" spans="1:29" s="4" customFormat="1" ht="16.5">
      <c r="A24" s="38"/>
      <c r="B24" s="15"/>
      <c r="C24" s="15"/>
      <c r="D24" s="15"/>
      <c r="E24" s="15"/>
      <c r="F24" s="15"/>
      <c r="G24" s="32"/>
      <c r="H24" s="32"/>
      <c r="I24" s="32"/>
      <c r="J24" s="32"/>
      <c r="K24" s="15"/>
      <c r="L24" s="39"/>
      <c r="M24" s="25" t="s">
        <v>81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"/>
      <c r="Z24" s="149"/>
      <c r="AA24" s="144"/>
      <c r="AB24" s="144"/>
      <c r="AC24" s="4">
        <f>1*1+(0.8+0.6)*2/2</f>
        <v>2.4</v>
      </c>
    </row>
    <row r="25" spans="1:29" s="4" customFormat="1" ht="24">
      <c r="A25" s="165">
        <v>7</v>
      </c>
      <c r="B25" s="104"/>
      <c r="C25" s="104"/>
      <c r="D25" s="104"/>
      <c r="E25" s="104"/>
      <c r="F25" s="104"/>
      <c r="G25" s="105"/>
      <c r="H25" s="105"/>
      <c r="I25" s="105"/>
      <c r="J25" s="105"/>
      <c r="K25" s="104"/>
      <c r="L25" s="75" t="s">
        <v>64</v>
      </c>
      <c r="M25" s="83" t="s">
        <v>65</v>
      </c>
      <c r="N25" s="59"/>
      <c r="O25" s="59"/>
      <c r="P25" s="207"/>
      <c r="Q25" s="208"/>
      <c r="R25" s="208"/>
      <c r="S25" s="208"/>
      <c r="T25" s="208"/>
      <c r="U25" s="208"/>
      <c r="V25" s="208"/>
      <c r="W25" s="208"/>
      <c r="X25" s="209"/>
      <c r="Y25" s="13"/>
      <c r="Z25" s="149"/>
      <c r="AA25" s="144"/>
      <c r="AB25" s="144"/>
      <c r="AC25" s="4">
        <f>1.5*1.5+(1.2+0.6)*3/2</f>
        <v>4.95</v>
      </c>
    </row>
    <row r="26" spans="1:29" s="4" customFormat="1" ht="53.25" customHeight="1">
      <c r="A26" s="166"/>
      <c r="B26" s="104"/>
      <c r="C26" s="104"/>
      <c r="D26" s="104"/>
      <c r="E26" s="104"/>
      <c r="F26" s="104"/>
      <c r="G26" s="105"/>
      <c r="H26" s="105"/>
      <c r="I26" s="105"/>
      <c r="J26" s="105"/>
      <c r="K26" s="104"/>
      <c r="L26" s="75" t="s">
        <v>77</v>
      </c>
      <c r="M26" s="83" t="s">
        <v>78</v>
      </c>
      <c r="N26" s="77" t="s">
        <v>79</v>
      </c>
      <c r="O26" s="65" t="s">
        <v>57</v>
      </c>
      <c r="P26" s="198" t="s">
        <v>127</v>
      </c>
      <c r="Q26" s="199"/>
      <c r="R26" s="199"/>
      <c r="S26" s="199"/>
      <c r="T26" s="199"/>
      <c r="U26" s="199"/>
      <c r="V26" s="199"/>
      <c r="W26" s="199"/>
      <c r="X26" s="200"/>
      <c r="Y26" s="101">
        <v>187.75</v>
      </c>
      <c r="Z26" s="150" t="s">
        <v>112</v>
      </c>
      <c r="AA26" s="143">
        <f>2*4.95+11.9*(4.95+8.4)/2+15.3*(8.4+2.4)/2+0.6*0.5*(2+11.9+15.3)</f>
        <v>180.71</v>
      </c>
      <c r="AB26" s="143"/>
      <c r="AC26" s="4">
        <f>2*2+(1.6+0.6)*4/2</f>
        <v>8.4</v>
      </c>
    </row>
    <row r="27" spans="1:29" s="4" customFormat="1" ht="38.25">
      <c r="A27" s="64">
        <v>8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4"/>
      <c r="L27" s="75" t="s">
        <v>66</v>
      </c>
      <c r="M27" s="83" t="s">
        <v>67</v>
      </c>
      <c r="N27" s="77" t="s">
        <v>68</v>
      </c>
      <c r="O27" s="65" t="s">
        <v>84</v>
      </c>
      <c r="P27" s="198" t="s">
        <v>120</v>
      </c>
      <c r="Q27" s="199"/>
      <c r="R27" s="199"/>
      <c r="S27" s="199"/>
      <c r="T27" s="199"/>
      <c r="U27" s="199"/>
      <c r="V27" s="199"/>
      <c r="W27" s="199"/>
      <c r="X27" s="200"/>
      <c r="Y27" s="101">
        <v>225.7</v>
      </c>
      <c r="Z27" s="150" t="s">
        <v>120</v>
      </c>
      <c r="AA27" s="150">
        <f>+(2*3.5+11.9*(3.5+4.5)/2+15.3*(4.5+2.5)/2)*2+(0.6*0.5+2*(0.6+0.8)/2)+(0.6*0.5+3*(0.6+1.2)/2)+(0.6*0.5+4*(0.6+1.6)/2)</f>
        <v>225.7</v>
      </c>
      <c r="AB27" s="143"/>
      <c r="AC27" s="147">
        <f>(0.6*0.5+4*(0.6+1.6)/2)</f>
        <v>4.7</v>
      </c>
    </row>
    <row r="28" spans="1:29" s="4" customFormat="1" ht="16.5">
      <c r="A28" s="165">
        <v>9</v>
      </c>
      <c r="B28" s="104"/>
      <c r="C28" s="104"/>
      <c r="D28" s="104"/>
      <c r="E28" s="104"/>
      <c r="F28" s="104"/>
      <c r="G28" s="105"/>
      <c r="H28" s="105"/>
      <c r="I28" s="105"/>
      <c r="J28" s="105"/>
      <c r="K28" s="104"/>
      <c r="L28" s="85" t="s">
        <v>69</v>
      </c>
      <c r="M28" s="156" t="s">
        <v>80</v>
      </c>
      <c r="N28" s="78"/>
      <c r="O28" s="72"/>
      <c r="P28" s="157"/>
      <c r="Q28" s="158"/>
      <c r="R28" s="158"/>
      <c r="S28" s="158"/>
      <c r="T28" s="158"/>
      <c r="U28" s="158"/>
      <c r="V28" s="158"/>
      <c r="W28" s="158"/>
      <c r="X28" s="158"/>
      <c r="Y28" s="101"/>
      <c r="Z28" s="149"/>
      <c r="AA28" s="144"/>
      <c r="AB28" s="144"/>
      <c r="AC28" s="147">
        <f>(0.6*0.5+3*(0.6+1.2)/2)</f>
        <v>3</v>
      </c>
    </row>
    <row r="29" spans="1:29" s="4" customFormat="1" ht="16.5">
      <c r="A29" s="166"/>
      <c r="B29" s="104"/>
      <c r="C29" s="104"/>
      <c r="D29" s="104"/>
      <c r="E29" s="104"/>
      <c r="F29" s="104"/>
      <c r="G29" s="105"/>
      <c r="H29" s="105"/>
      <c r="I29" s="105"/>
      <c r="J29" s="105"/>
      <c r="K29" s="104"/>
      <c r="L29" s="85" t="s">
        <v>70</v>
      </c>
      <c r="M29" s="156" t="s">
        <v>71</v>
      </c>
      <c r="N29" s="78" t="s">
        <v>72</v>
      </c>
      <c r="O29" s="72" t="s">
        <v>73</v>
      </c>
      <c r="P29" s="211" t="s">
        <v>113</v>
      </c>
      <c r="Q29" s="212"/>
      <c r="R29" s="212"/>
      <c r="S29" s="212"/>
      <c r="T29" s="212"/>
      <c r="U29" s="212"/>
      <c r="V29" s="212"/>
      <c r="W29" s="212"/>
      <c r="X29" s="213"/>
      <c r="Y29" s="101">
        <v>36.24</v>
      </c>
      <c r="Z29" s="149" t="s">
        <v>113</v>
      </c>
      <c r="AA29" s="144">
        <f>((2+11.9+15.3)/1+1)*(1.6+1.2+0.8)/3</f>
        <v>36.24</v>
      </c>
      <c r="AB29" s="144"/>
      <c r="AC29" s="147">
        <f>(0.6*0.5+2*(0.6+0.8)/2)</f>
        <v>1.7</v>
      </c>
    </row>
    <row r="30" spans="1:26" s="4" customFormat="1" ht="15.75">
      <c r="A30" s="165">
        <v>10</v>
      </c>
      <c r="B30" s="104"/>
      <c r="C30" s="104"/>
      <c r="D30" s="104"/>
      <c r="E30" s="104"/>
      <c r="F30" s="104"/>
      <c r="G30" s="105"/>
      <c r="H30" s="105"/>
      <c r="I30" s="105"/>
      <c r="J30" s="105"/>
      <c r="K30" s="104"/>
      <c r="L30" s="75" t="s">
        <v>74</v>
      </c>
      <c r="M30" s="83" t="s">
        <v>75</v>
      </c>
      <c r="N30" s="77"/>
      <c r="O30" s="77" t="s">
        <v>10</v>
      </c>
      <c r="P30" s="157"/>
      <c r="Q30" s="158"/>
      <c r="R30" s="158"/>
      <c r="S30" s="158"/>
      <c r="T30" s="158"/>
      <c r="U30" s="158"/>
      <c r="V30" s="158"/>
      <c r="W30" s="158"/>
      <c r="X30" s="158"/>
      <c r="Y30" s="101"/>
      <c r="Z30" s="151"/>
    </row>
    <row r="31" spans="1:29" s="4" customFormat="1" ht="15.75">
      <c r="A31" s="166"/>
      <c r="B31" s="104"/>
      <c r="C31" s="104"/>
      <c r="D31" s="104"/>
      <c r="E31" s="104"/>
      <c r="F31" s="104"/>
      <c r="G31" s="105"/>
      <c r="H31" s="105"/>
      <c r="I31" s="105"/>
      <c r="J31" s="105"/>
      <c r="K31" s="104"/>
      <c r="L31" s="93" t="s">
        <v>105</v>
      </c>
      <c r="M31" s="94" t="s">
        <v>106</v>
      </c>
      <c r="N31" s="95" t="s">
        <v>76</v>
      </c>
      <c r="O31" s="95" t="s">
        <v>31</v>
      </c>
      <c r="P31" s="211" t="s">
        <v>114</v>
      </c>
      <c r="Q31" s="212"/>
      <c r="R31" s="212"/>
      <c r="S31" s="212"/>
      <c r="T31" s="212"/>
      <c r="U31" s="212"/>
      <c r="V31" s="212"/>
      <c r="W31" s="212"/>
      <c r="X31" s="212"/>
      <c r="Y31" s="101">
        <v>237.6</v>
      </c>
      <c r="Z31" s="149" t="s">
        <v>114</v>
      </c>
      <c r="AA31" s="144">
        <f>(2*((2+11.9+15.3)/0.5+1)*2)</f>
        <v>237.6</v>
      </c>
      <c r="AB31" s="144"/>
      <c r="AC31" s="142"/>
    </row>
    <row r="32" spans="1:28" s="4" customFormat="1" ht="16.5">
      <c r="A32" s="64">
        <v>11</v>
      </c>
      <c r="B32" s="104"/>
      <c r="C32" s="104"/>
      <c r="D32" s="104"/>
      <c r="E32" s="104"/>
      <c r="F32" s="104"/>
      <c r="G32" s="105"/>
      <c r="H32" s="105"/>
      <c r="I32" s="105"/>
      <c r="J32" s="105"/>
      <c r="K32" s="104"/>
      <c r="L32" s="75" t="s">
        <v>125</v>
      </c>
      <c r="M32" s="156" t="s">
        <v>82</v>
      </c>
      <c r="N32" s="78" t="s">
        <v>83</v>
      </c>
      <c r="O32" s="65" t="s">
        <v>84</v>
      </c>
      <c r="P32" s="211" t="s">
        <v>107</v>
      </c>
      <c r="Q32" s="212"/>
      <c r="R32" s="212"/>
      <c r="S32" s="212"/>
      <c r="T32" s="212"/>
      <c r="U32" s="212"/>
      <c r="V32" s="212"/>
      <c r="W32" s="212"/>
      <c r="X32" s="212"/>
      <c r="Y32" s="101">
        <v>8.95</v>
      </c>
      <c r="Z32" s="152" t="s">
        <v>115</v>
      </c>
      <c r="AA32" s="147">
        <f>0.6*0.5+4*(0.6+1.6)/2+2*2</f>
        <v>8.7</v>
      </c>
      <c r="AB32" s="148"/>
    </row>
    <row r="33" spans="1:28" s="4" customFormat="1" ht="16.5">
      <c r="A33" s="38"/>
      <c r="B33" s="15"/>
      <c r="C33" s="15"/>
      <c r="D33" s="15"/>
      <c r="E33" s="15"/>
      <c r="F33" s="15"/>
      <c r="G33" s="32"/>
      <c r="H33" s="32"/>
      <c r="I33" s="32"/>
      <c r="J33" s="32"/>
      <c r="K33" s="15"/>
      <c r="L33" s="75"/>
      <c r="M33" s="84"/>
      <c r="N33" s="65"/>
      <c r="O33" s="65"/>
      <c r="P33" s="157"/>
      <c r="Q33" s="158"/>
      <c r="R33" s="158"/>
      <c r="S33" s="158"/>
      <c r="T33" s="158"/>
      <c r="U33" s="158"/>
      <c r="V33" s="158"/>
      <c r="W33" s="158"/>
      <c r="X33" s="158"/>
      <c r="Y33" s="101"/>
      <c r="Z33" s="149"/>
      <c r="AA33" s="144"/>
      <c r="AB33" s="144"/>
    </row>
    <row r="34" spans="1:28" s="4" customFormat="1" ht="16.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155"/>
      <c r="M34" s="25" t="s">
        <v>85</v>
      </c>
      <c r="N34" s="65"/>
      <c r="O34" s="65"/>
      <c r="P34" s="157"/>
      <c r="Q34" s="158"/>
      <c r="R34" s="158"/>
      <c r="S34" s="158"/>
      <c r="T34" s="158"/>
      <c r="U34" s="158"/>
      <c r="V34" s="158"/>
      <c r="W34" s="158"/>
      <c r="X34" s="158"/>
      <c r="Y34" s="101"/>
      <c r="Z34" s="149"/>
      <c r="AA34" s="144"/>
      <c r="AB34" s="144"/>
    </row>
    <row r="35" spans="1:36" s="4" customFormat="1" ht="16.5">
      <c r="A35" s="64">
        <v>12</v>
      </c>
      <c r="B35" s="15"/>
      <c r="C35" s="15"/>
      <c r="D35" s="15"/>
      <c r="E35" s="15"/>
      <c r="F35" s="15"/>
      <c r="G35" s="32"/>
      <c r="H35" s="32"/>
      <c r="I35" s="32"/>
      <c r="J35" s="32"/>
      <c r="K35" s="15"/>
      <c r="L35" s="87" t="s">
        <v>86</v>
      </c>
      <c r="M35" s="67" t="s">
        <v>87</v>
      </c>
      <c r="N35" s="86" t="s">
        <v>88</v>
      </c>
      <c r="O35" s="65" t="s">
        <v>57</v>
      </c>
      <c r="P35" s="211" t="s">
        <v>103</v>
      </c>
      <c r="Q35" s="212"/>
      <c r="R35" s="212"/>
      <c r="S35" s="212"/>
      <c r="T35" s="212"/>
      <c r="U35" s="212"/>
      <c r="V35" s="212"/>
      <c r="W35" s="212"/>
      <c r="X35" s="213"/>
      <c r="Y35" s="101">
        <v>9.83</v>
      </c>
      <c r="Z35" s="150" t="s">
        <v>116</v>
      </c>
      <c r="AA35" s="143">
        <f>0.2*(11.9*(2.2+1.55)/2+2*1.55+15.3*(2.2+0.9)/2)</f>
        <v>9.83</v>
      </c>
      <c r="AB35" s="143"/>
      <c r="AC35" s="147"/>
      <c r="AD35" s="147"/>
      <c r="AE35" s="147"/>
      <c r="AF35" s="147"/>
      <c r="AG35" s="147"/>
      <c r="AH35" s="147"/>
      <c r="AI35" s="147"/>
      <c r="AJ35" s="147"/>
    </row>
    <row r="36" spans="1:28" s="4" customFormat="1" ht="16.5">
      <c r="A36" s="64">
        <v>13</v>
      </c>
      <c r="B36" s="15"/>
      <c r="C36" s="15"/>
      <c r="D36" s="15"/>
      <c r="E36" s="15"/>
      <c r="F36" s="15"/>
      <c r="G36" s="32"/>
      <c r="H36" s="32"/>
      <c r="I36" s="32"/>
      <c r="J36" s="32"/>
      <c r="K36" s="15"/>
      <c r="L36" s="87" t="s">
        <v>89</v>
      </c>
      <c r="M36" s="67" t="s">
        <v>90</v>
      </c>
      <c r="N36" s="86" t="s">
        <v>91</v>
      </c>
      <c r="O36" s="65" t="s">
        <v>84</v>
      </c>
      <c r="P36" s="211" t="s">
        <v>102</v>
      </c>
      <c r="Q36" s="212"/>
      <c r="R36" s="212"/>
      <c r="S36" s="212"/>
      <c r="T36" s="212"/>
      <c r="U36" s="212"/>
      <c r="V36" s="212"/>
      <c r="W36" s="212"/>
      <c r="X36" s="213"/>
      <c r="Y36" s="101">
        <v>49.13</v>
      </c>
      <c r="Z36" s="150" t="s">
        <v>117</v>
      </c>
      <c r="AA36" s="143">
        <f>11.9*(2.2+1.55)/2+2*1.55+15.3*(2.2+0.9)/2</f>
        <v>49.13</v>
      </c>
      <c r="AB36" s="143"/>
    </row>
    <row r="37" spans="1:36" s="4" customFormat="1" ht="16.5">
      <c r="A37" s="64">
        <v>14</v>
      </c>
      <c r="B37" s="15"/>
      <c r="C37" s="15"/>
      <c r="D37" s="15"/>
      <c r="E37" s="15"/>
      <c r="F37" s="15"/>
      <c r="G37" s="32"/>
      <c r="H37" s="32"/>
      <c r="I37" s="32"/>
      <c r="J37" s="32"/>
      <c r="K37" s="15"/>
      <c r="L37" s="89" t="s">
        <v>99</v>
      </c>
      <c r="M37" s="90" t="s">
        <v>100</v>
      </c>
      <c r="N37" s="91" t="s">
        <v>101</v>
      </c>
      <c r="O37" s="92" t="s">
        <v>84</v>
      </c>
      <c r="P37" s="211" t="s">
        <v>104</v>
      </c>
      <c r="Q37" s="212"/>
      <c r="R37" s="212"/>
      <c r="S37" s="212"/>
      <c r="T37" s="212"/>
      <c r="U37" s="212"/>
      <c r="V37" s="212"/>
      <c r="W37" s="212"/>
      <c r="X37" s="213"/>
      <c r="Y37" s="101">
        <v>67.67</v>
      </c>
      <c r="Z37" s="150" t="s">
        <v>118</v>
      </c>
      <c r="AA37" s="143">
        <f>4*29.2-49.13</f>
        <v>67.67</v>
      </c>
      <c r="AB37" s="143"/>
      <c r="AC37" s="143"/>
      <c r="AD37" s="143"/>
      <c r="AE37" s="143"/>
      <c r="AF37" s="143"/>
      <c r="AG37" s="143"/>
      <c r="AH37" s="143"/>
      <c r="AI37" s="143"/>
      <c r="AJ37" s="143"/>
    </row>
    <row r="38" spans="1:28" s="4" customFormat="1" ht="16.5">
      <c r="A38" s="165">
        <v>15</v>
      </c>
      <c r="B38" s="15"/>
      <c r="C38" s="15"/>
      <c r="D38" s="15"/>
      <c r="E38" s="15"/>
      <c r="F38" s="15"/>
      <c r="G38" s="32"/>
      <c r="H38" s="32"/>
      <c r="I38" s="32"/>
      <c r="J38" s="32"/>
      <c r="K38" s="15"/>
      <c r="L38" s="87" t="s">
        <v>92</v>
      </c>
      <c r="M38" s="67" t="s">
        <v>93</v>
      </c>
      <c r="N38" s="86"/>
      <c r="O38" s="65"/>
      <c r="P38" s="157"/>
      <c r="Q38" s="158"/>
      <c r="R38" s="158"/>
      <c r="S38" s="158"/>
      <c r="T38" s="158"/>
      <c r="U38" s="158"/>
      <c r="V38" s="158"/>
      <c r="W38" s="158"/>
      <c r="X38" s="158"/>
      <c r="Y38" s="101"/>
      <c r="Z38" s="149"/>
      <c r="AA38" s="144"/>
      <c r="AB38" s="144"/>
    </row>
    <row r="39" spans="1:28" s="4" customFormat="1" ht="24">
      <c r="A39" s="166"/>
      <c r="B39" s="15"/>
      <c r="C39" s="15"/>
      <c r="D39" s="15"/>
      <c r="E39" s="15"/>
      <c r="F39" s="15"/>
      <c r="G39" s="32"/>
      <c r="H39" s="32"/>
      <c r="I39" s="32"/>
      <c r="J39" s="32"/>
      <c r="K39" s="15"/>
      <c r="L39" s="87" t="s">
        <v>94</v>
      </c>
      <c r="M39" s="67" t="s">
        <v>95</v>
      </c>
      <c r="N39" s="86" t="s">
        <v>96</v>
      </c>
      <c r="O39" s="65" t="s">
        <v>84</v>
      </c>
      <c r="P39" s="211" t="s">
        <v>98</v>
      </c>
      <c r="Q39" s="212"/>
      <c r="R39" s="212"/>
      <c r="S39" s="212"/>
      <c r="T39" s="212"/>
      <c r="U39" s="212"/>
      <c r="V39" s="212"/>
      <c r="W39" s="212"/>
      <c r="X39" s="213"/>
      <c r="Y39" s="101">
        <v>116.8</v>
      </c>
      <c r="Z39" s="150" t="s">
        <v>119</v>
      </c>
      <c r="AA39" s="143">
        <f>4*29.2</f>
        <v>116.8</v>
      </c>
      <c r="AB39" s="143"/>
    </row>
    <row r="40" spans="1:28" s="4" customFormat="1" ht="16.5">
      <c r="A40" s="38"/>
      <c r="B40" s="15"/>
      <c r="C40" s="15"/>
      <c r="D40" s="15"/>
      <c r="E40" s="15"/>
      <c r="F40" s="15"/>
      <c r="G40" s="32"/>
      <c r="H40" s="32"/>
      <c r="I40" s="32"/>
      <c r="J40" s="32"/>
      <c r="K40" s="15"/>
      <c r="L40" s="75"/>
      <c r="M40" s="84"/>
      <c r="N40" s="65"/>
      <c r="O40" s="65"/>
      <c r="P40" s="157"/>
      <c r="Q40" s="158"/>
      <c r="R40" s="158"/>
      <c r="S40" s="158"/>
      <c r="T40" s="158"/>
      <c r="U40" s="158"/>
      <c r="V40" s="158"/>
      <c r="W40" s="158"/>
      <c r="X40" s="158"/>
      <c r="Y40" s="101"/>
      <c r="Z40" s="149"/>
      <c r="AA40" s="144"/>
      <c r="AB40" s="144"/>
    </row>
    <row r="41" spans="1:31" ht="16.5">
      <c r="A41" s="38"/>
      <c r="B41" s="15"/>
      <c r="C41" s="15"/>
      <c r="D41" s="15"/>
      <c r="E41" s="15"/>
      <c r="F41" s="15"/>
      <c r="G41" s="32"/>
      <c r="H41" s="32"/>
      <c r="I41" s="32"/>
      <c r="J41" s="32"/>
      <c r="K41" s="15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6"/>
      <c r="AE41" s="56"/>
    </row>
    <row r="42" spans="2:30" s="2" customFormat="1" ht="16.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47" t="s">
        <v>122</v>
      </c>
      <c r="N42" s="190"/>
      <c r="O42" s="190"/>
      <c r="P42" s="190"/>
      <c r="Q42" s="42"/>
      <c r="R42" s="43"/>
      <c r="S42" s="40"/>
      <c r="T42" s="44"/>
      <c r="U42" s="44"/>
      <c r="V42" s="44"/>
      <c r="W42" s="57"/>
      <c r="Y42" s="55"/>
      <c r="Z42" s="153"/>
      <c r="AA42" s="145"/>
      <c r="AB42" s="145"/>
      <c r="AC42" s="7"/>
      <c r="AD42" s="7"/>
    </row>
    <row r="43" spans="2:33" s="2" customFormat="1" ht="16.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47" t="s">
        <v>6</v>
      </c>
      <c r="N43" s="190"/>
      <c r="O43" s="190"/>
      <c r="P43" s="190"/>
      <c r="Q43" s="42"/>
      <c r="R43" s="43"/>
      <c r="S43" s="40"/>
      <c r="T43" s="44"/>
      <c r="U43" s="44"/>
      <c r="V43" s="44"/>
      <c r="Z43" s="153"/>
      <c r="AA43" s="145"/>
      <c r="AB43" s="145"/>
      <c r="AC43" s="7"/>
      <c r="AD43" s="7"/>
      <c r="AG43" s="57"/>
    </row>
    <row r="44" spans="1:30" s="2" customFormat="1" ht="16.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40"/>
      <c r="N44" s="210"/>
      <c r="O44" s="210"/>
      <c r="P44" s="210"/>
      <c r="Q44" s="42"/>
      <c r="R44" s="43"/>
      <c r="S44" s="40"/>
      <c r="T44" s="44"/>
      <c r="U44" s="44"/>
      <c r="V44" s="44"/>
      <c r="W44" s="193"/>
      <c r="X44" s="193"/>
      <c r="Z44" s="153"/>
      <c r="AA44" s="145"/>
      <c r="AB44" s="145"/>
      <c r="AC44" s="7"/>
      <c r="AD44" s="7"/>
    </row>
    <row r="45" spans="1:30" s="2" customFormat="1" ht="16.5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N45" s="46"/>
      <c r="O45" s="46"/>
      <c r="P45" s="46"/>
      <c r="Q45" s="42"/>
      <c r="R45" s="43"/>
      <c r="S45" s="40"/>
      <c r="T45" s="44"/>
      <c r="U45" s="44"/>
      <c r="V45" s="44"/>
      <c r="W45" s="44"/>
      <c r="X45" s="44"/>
      <c r="Y45" s="44"/>
      <c r="Z45" s="154"/>
      <c r="AA45" s="146"/>
      <c r="AB45" s="146"/>
      <c r="AC45" s="12"/>
      <c r="AD45" s="7"/>
    </row>
    <row r="46" spans="2:31" s="2" customFormat="1" ht="16.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40" t="s">
        <v>44</v>
      </c>
      <c r="N46" s="190"/>
      <c r="O46" s="190"/>
      <c r="P46" s="190"/>
      <c r="Q46" s="42"/>
      <c r="R46" s="43"/>
      <c r="S46" s="40"/>
      <c r="T46" s="44"/>
      <c r="U46" s="44"/>
      <c r="V46" s="44"/>
      <c r="W46" s="40"/>
      <c r="X46" s="44"/>
      <c r="Y46" s="44"/>
      <c r="Z46" s="153"/>
      <c r="AA46" s="145"/>
      <c r="AB46" s="145"/>
      <c r="AC46" s="7"/>
      <c r="AD46" s="7"/>
      <c r="AE46" s="3"/>
    </row>
    <row r="47" spans="2:30" s="2" customFormat="1" ht="16.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40" t="s">
        <v>45</v>
      </c>
      <c r="N47" s="190"/>
      <c r="O47" s="190"/>
      <c r="P47" s="190"/>
      <c r="Q47" s="42"/>
      <c r="R47" s="43"/>
      <c r="S47" s="40"/>
      <c r="T47" s="44"/>
      <c r="U47" s="44"/>
      <c r="V47" s="44"/>
      <c r="W47" s="40"/>
      <c r="X47" s="44"/>
      <c r="Y47" s="44"/>
      <c r="Z47" s="153"/>
      <c r="AA47" s="145"/>
      <c r="AB47" s="145"/>
      <c r="AC47" s="7"/>
      <c r="AD47" s="7"/>
    </row>
    <row r="48" spans="1:30" s="2" customFormat="1" ht="16.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2"/>
      <c r="Q48" s="42"/>
      <c r="R48" s="43"/>
      <c r="S48" s="40"/>
      <c r="T48" s="44"/>
      <c r="U48" s="44"/>
      <c r="V48" s="44"/>
      <c r="W48" s="40"/>
      <c r="X48" s="44"/>
      <c r="Y48" s="44"/>
      <c r="Z48" s="153"/>
      <c r="AA48" s="145"/>
      <c r="AB48" s="145"/>
      <c r="AC48" s="7"/>
      <c r="AD48" s="7"/>
    </row>
    <row r="49" spans="1:30" s="2" customFormat="1" ht="16.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2"/>
      <c r="Q49" s="40"/>
      <c r="R49" s="40"/>
      <c r="S49" s="40"/>
      <c r="T49" s="40"/>
      <c r="U49" s="40"/>
      <c r="V49" s="40"/>
      <c r="W49" s="44"/>
      <c r="X49" s="44"/>
      <c r="Y49" s="44"/>
      <c r="Z49" s="153"/>
      <c r="AA49" s="145"/>
      <c r="AB49" s="145"/>
      <c r="AC49" s="7"/>
      <c r="AD49" s="7"/>
    </row>
    <row r="50" spans="1:30" s="2" customFormat="1" ht="16.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4"/>
      <c r="X50" s="44"/>
      <c r="Y50" s="44"/>
      <c r="Z50" s="153"/>
      <c r="AA50" s="145"/>
      <c r="AB50" s="145"/>
      <c r="AC50" s="7"/>
      <c r="AD50" s="7"/>
    </row>
    <row r="51" spans="1:30" s="2" customFormat="1" ht="16.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4"/>
      <c r="X51" s="44"/>
      <c r="Y51" s="44"/>
      <c r="Z51" s="153"/>
      <c r="AA51" s="145"/>
      <c r="AB51" s="145"/>
      <c r="AC51" s="7"/>
      <c r="AD51" s="7"/>
    </row>
    <row r="52" spans="1:30" s="2" customFormat="1" ht="16.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2"/>
      <c r="R52" s="43"/>
      <c r="S52" s="40"/>
      <c r="T52" s="44"/>
      <c r="U52" s="44"/>
      <c r="V52" s="44"/>
      <c r="W52" s="47"/>
      <c r="X52" s="14"/>
      <c r="Y52" s="44"/>
      <c r="Z52" s="153"/>
      <c r="AA52" s="145"/>
      <c r="AB52" s="145"/>
      <c r="AC52" s="7"/>
      <c r="AD52" s="7"/>
    </row>
    <row r="53" spans="1:30" s="2" customFormat="1" ht="16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2"/>
      <c r="Q53" s="42"/>
      <c r="R53" s="43"/>
      <c r="S53" s="40"/>
      <c r="T53" s="44"/>
      <c r="U53" s="44"/>
      <c r="V53" s="44"/>
      <c r="W53" s="47"/>
      <c r="X53" s="14"/>
      <c r="Y53" s="44"/>
      <c r="Z53" s="153"/>
      <c r="AA53" s="145"/>
      <c r="AB53" s="145"/>
      <c r="AC53" s="7"/>
      <c r="AD53" s="7"/>
    </row>
    <row r="54" spans="1:30" s="2" customFormat="1" ht="16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2"/>
      <c r="Q54" s="40"/>
      <c r="R54" s="40"/>
      <c r="S54" s="40"/>
      <c r="T54" s="40"/>
      <c r="U54" s="40"/>
      <c r="V54" s="40"/>
      <c r="W54" s="40"/>
      <c r="X54" s="44"/>
      <c r="Y54" s="44"/>
      <c r="Z54" s="153"/>
      <c r="AA54" s="145"/>
      <c r="AB54" s="145"/>
      <c r="AC54" s="7"/>
      <c r="AD54" s="7"/>
    </row>
    <row r="55" spans="1:30" s="2" customFormat="1" ht="16.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1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4"/>
      <c r="Y55" s="44"/>
      <c r="Z55" s="153"/>
      <c r="AA55" s="145"/>
      <c r="AB55" s="145"/>
      <c r="AC55" s="7"/>
      <c r="AD55" s="7"/>
    </row>
    <row r="56" spans="1:30" s="2" customFormat="1" ht="16.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1"/>
      <c r="N56" s="40"/>
      <c r="O56" s="40"/>
      <c r="P56" s="40"/>
      <c r="Q56" s="42"/>
      <c r="R56" s="43"/>
      <c r="S56" s="40"/>
      <c r="T56" s="44"/>
      <c r="U56" s="44"/>
      <c r="V56" s="44"/>
      <c r="W56" s="44"/>
      <c r="X56" s="44"/>
      <c r="Y56" s="44"/>
      <c r="Z56" s="153"/>
      <c r="AA56" s="145"/>
      <c r="AB56" s="145"/>
      <c r="AC56" s="7"/>
      <c r="AD56" s="7"/>
    </row>
    <row r="57" spans="1:30" s="2" customFormat="1" ht="16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1"/>
      <c r="N57" s="40"/>
      <c r="O57" s="40"/>
      <c r="P57" s="42"/>
      <c r="Q57" s="42"/>
      <c r="R57" s="43"/>
      <c r="S57" s="40"/>
      <c r="T57" s="44"/>
      <c r="U57" s="44"/>
      <c r="V57" s="44"/>
      <c r="W57" s="44"/>
      <c r="X57" s="44"/>
      <c r="Y57" s="44"/>
      <c r="Z57" s="153"/>
      <c r="AA57" s="145"/>
      <c r="AB57" s="145"/>
      <c r="AC57" s="7"/>
      <c r="AD57" s="7"/>
    </row>
    <row r="58" spans="1:30" s="2" customFormat="1" ht="16.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1"/>
      <c r="N58" s="40"/>
      <c r="O58" s="40"/>
      <c r="P58" s="42"/>
      <c r="Q58" s="42"/>
      <c r="R58" s="43"/>
      <c r="S58" s="40"/>
      <c r="T58" s="44"/>
      <c r="U58" s="44"/>
      <c r="V58" s="44"/>
      <c r="W58" s="44"/>
      <c r="X58" s="44"/>
      <c r="Y58" s="44"/>
      <c r="Z58" s="153"/>
      <c r="AA58" s="145"/>
      <c r="AB58" s="145"/>
      <c r="AC58" s="7"/>
      <c r="AD58" s="7"/>
    </row>
    <row r="59" spans="1:30" s="2" customFormat="1" ht="16.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1"/>
      <c r="N59" s="40"/>
      <c r="O59" s="40"/>
      <c r="P59" s="42"/>
      <c r="Q59" s="42"/>
      <c r="R59" s="43"/>
      <c r="S59" s="40"/>
      <c r="T59" s="44"/>
      <c r="U59" s="44"/>
      <c r="V59" s="44"/>
      <c r="W59" s="44"/>
      <c r="X59" s="44"/>
      <c r="Y59" s="44"/>
      <c r="Z59" s="153"/>
      <c r="AA59" s="145"/>
      <c r="AB59" s="145"/>
      <c r="AC59" s="7"/>
      <c r="AD59" s="7"/>
    </row>
    <row r="60" spans="1:30" s="2" customFormat="1" ht="16.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1"/>
      <c r="N60" s="40"/>
      <c r="O60" s="40"/>
      <c r="P60" s="42"/>
      <c r="Q60" s="42"/>
      <c r="R60" s="43"/>
      <c r="S60" s="40"/>
      <c r="T60" s="44"/>
      <c r="U60" s="44"/>
      <c r="V60" s="44"/>
      <c r="W60" s="44"/>
      <c r="X60" s="44"/>
      <c r="Y60" s="44"/>
      <c r="Z60" s="153"/>
      <c r="AA60" s="145"/>
      <c r="AB60" s="145"/>
      <c r="AC60" s="7"/>
      <c r="AD60" s="7"/>
    </row>
    <row r="61" spans="1:30" s="2" customFormat="1" ht="16.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1"/>
      <c r="N61" s="40"/>
      <c r="O61" s="40"/>
      <c r="P61" s="42"/>
      <c r="Q61" s="42"/>
      <c r="R61" s="43"/>
      <c r="S61" s="40"/>
      <c r="T61" s="44"/>
      <c r="U61" s="44"/>
      <c r="V61" s="44"/>
      <c r="W61" s="44"/>
      <c r="X61" s="44"/>
      <c r="Y61" s="44"/>
      <c r="Z61" s="153"/>
      <c r="AA61" s="145"/>
      <c r="AB61" s="145"/>
      <c r="AC61" s="7"/>
      <c r="AD61" s="7"/>
    </row>
    <row r="62" spans="1:30" s="2" customFormat="1" ht="16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1"/>
      <c r="N62" s="40"/>
      <c r="O62" s="40"/>
      <c r="P62" s="42"/>
      <c r="Q62" s="42"/>
      <c r="R62" s="43"/>
      <c r="S62" s="40"/>
      <c r="T62" s="44"/>
      <c r="U62" s="44"/>
      <c r="V62" s="44"/>
      <c r="W62" s="44"/>
      <c r="X62" s="44"/>
      <c r="Y62" s="44"/>
      <c r="Z62" s="153"/>
      <c r="AA62" s="145"/>
      <c r="AB62" s="145"/>
      <c r="AC62" s="7"/>
      <c r="AD62" s="7"/>
    </row>
    <row r="63" spans="1:30" s="2" customFormat="1" ht="16.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1"/>
      <c r="N63" s="40"/>
      <c r="O63" s="40"/>
      <c r="P63" s="42"/>
      <c r="Q63" s="42"/>
      <c r="R63" s="43"/>
      <c r="S63" s="40"/>
      <c r="T63" s="44"/>
      <c r="U63" s="44"/>
      <c r="V63" s="44"/>
      <c r="W63" s="44"/>
      <c r="X63" s="44"/>
      <c r="Y63" s="44"/>
      <c r="Z63" s="153"/>
      <c r="AA63" s="145"/>
      <c r="AB63" s="145"/>
      <c r="AC63" s="7"/>
      <c r="AD63" s="7"/>
    </row>
    <row r="64" spans="1:30" s="2" customFormat="1" ht="16.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1"/>
      <c r="N64" s="40"/>
      <c r="O64" s="40"/>
      <c r="P64" s="42"/>
      <c r="Q64" s="42"/>
      <c r="R64" s="43"/>
      <c r="S64" s="40"/>
      <c r="T64" s="44"/>
      <c r="U64" s="44"/>
      <c r="V64" s="44"/>
      <c r="W64" s="44"/>
      <c r="X64" s="44"/>
      <c r="Y64" s="44"/>
      <c r="Z64" s="153"/>
      <c r="AA64" s="145"/>
      <c r="AB64" s="145"/>
      <c r="AC64" s="7"/>
      <c r="AD64" s="7"/>
    </row>
    <row r="65" spans="1:30" s="2" customFormat="1" ht="16.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1"/>
      <c r="N65" s="40"/>
      <c r="O65" s="40"/>
      <c r="P65" s="42"/>
      <c r="Q65" s="42"/>
      <c r="R65" s="43"/>
      <c r="S65" s="40"/>
      <c r="T65" s="44"/>
      <c r="U65" s="44"/>
      <c r="V65" s="44"/>
      <c r="W65" s="44"/>
      <c r="X65" s="44"/>
      <c r="Y65" s="44"/>
      <c r="Z65" s="153"/>
      <c r="AA65" s="145"/>
      <c r="AB65" s="145"/>
      <c r="AC65" s="7"/>
      <c r="AD65" s="7"/>
    </row>
    <row r="66" spans="1:30" s="2" customFormat="1" ht="16.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1"/>
      <c r="N66" s="40"/>
      <c r="O66" s="40"/>
      <c r="P66" s="42"/>
      <c r="Q66" s="42"/>
      <c r="R66" s="43"/>
      <c r="S66" s="40"/>
      <c r="T66" s="44"/>
      <c r="U66" s="44"/>
      <c r="V66" s="44"/>
      <c r="W66" s="44"/>
      <c r="X66" s="44"/>
      <c r="Y66" s="44"/>
      <c r="Z66" s="153"/>
      <c r="AA66" s="145"/>
      <c r="AB66" s="145"/>
      <c r="AC66" s="7"/>
      <c r="AD66" s="7"/>
    </row>
    <row r="67" spans="1:30" s="2" customFormat="1" ht="16.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1"/>
      <c r="N67" s="40"/>
      <c r="O67" s="40"/>
      <c r="P67" s="42"/>
      <c r="Q67" s="42"/>
      <c r="R67" s="43"/>
      <c r="S67" s="40"/>
      <c r="T67" s="44"/>
      <c r="U67" s="44"/>
      <c r="V67" s="44"/>
      <c r="W67" s="44"/>
      <c r="X67" s="44"/>
      <c r="Y67" s="44"/>
      <c r="Z67" s="153"/>
      <c r="AA67" s="145"/>
      <c r="AB67" s="145"/>
      <c r="AC67" s="7"/>
      <c r="AD67" s="7"/>
    </row>
    <row r="68" spans="1:30" s="2" customFormat="1" ht="16.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1"/>
      <c r="N68" s="40"/>
      <c r="O68" s="40"/>
      <c r="P68" s="42"/>
      <c r="Q68" s="42"/>
      <c r="R68" s="43"/>
      <c r="S68" s="40"/>
      <c r="T68" s="44"/>
      <c r="U68" s="44"/>
      <c r="V68" s="44"/>
      <c r="W68" s="44"/>
      <c r="X68" s="44"/>
      <c r="Y68" s="44"/>
      <c r="Z68" s="153"/>
      <c r="AA68" s="145"/>
      <c r="AB68" s="145"/>
      <c r="AC68" s="7"/>
      <c r="AD68" s="7"/>
    </row>
    <row r="69" spans="1:30" s="2" customFormat="1" ht="16.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1"/>
      <c r="N69" s="40"/>
      <c r="O69" s="40"/>
      <c r="P69" s="42"/>
      <c r="Q69" s="42"/>
      <c r="R69" s="43"/>
      <c r="S69" s="40"/>
      <c r="T69" s="44"/>
      <c r="U69" s="44"/>
      <c r="V69" s="44"/>
      <c r="W69" s="44"/>
      <c r="X69" s="44"/>
      <c r="Y69" s="44"/>
      <c r="Z69" s="153"/>
      <c r="AA69" s="145"/>
      <c r="AB69" s="145"/>
      <c r="AC69" s="7"/>
      <c r="AD69" s="7"/>
    </row>
    <row r="70" spans="1:30" s="2" customFormat="1" ht="16.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1"/>
      <c r="N70" s="40"/>
      <c r="O70" s="40"/>
      <c r="P70" s="42"/>
      <c r="Q70" s="42"/>
      <c r="R70" s="43"/>
      <c r="S70" s="40"/>
      <c r="T70" s="44"/>
      <c r="U70" s="44"/>
      <c r="V70" s="44"/>
      <c r="W70" s="44"/>
      <c r="X70" s="44"/>
      <c r="Y70" s="44"/>
      <c r="Z70" s="153"/>
      <c r="AA70" s="145"/>
      <c r="AB70" s="145"/>
      <c r="AC70" s="7"/>
      <c r="AD70" s="7"/>
    </row>
    <row r="71" spans="1:30" s="2" customFormat="1" ht="16.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1"/>
      <c r="N71" s="40"/>
      <c r="O71" s="40"/>
      <c r="P71" s="42"/>
      <c r="Q71" s="42"/>
      <c r="R71" s="43"/>
      <c r="S71" s="40"/>
      <c r="T71" s="44"/>
      <c r="U71" s="44"/>
      <c r="V71" s="44"/>
      <c r="W71" s="44"/>
      <c r="X71" s="44"/>
      <c r="Y71" s="44"/>
      <c r="Z71" s="153"/>
      <c r="AA71" s="145"/>
      <c r="AB71" s="145"/>
      <c r="AC71" s="7"/>
      <c r="AD71" s="7"/>
    </row>
    <row r="72" spans="1:30" s="2" customFormat="1" ht="16.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1"/>
      <c r="N72" s="40"/>
      <c r="O72" s="40"/>
      <c r="P72" s="42"/>
      <c r="Q72" s="42"/>
      <c r="R72" s="43"/>
      <c r="S72" s="40"/>
      <c r="T72" s="44"/>
      <c r="U72" s="44"/>
      <c r="V72" s="44"/>
      <c r="W72" s="44"/>
      <c r="X72" s="44"/>
      <c r="Y72" s="44"/>
      <c r="Z72" s="153"/>
      <c r="AA72" s="145"/>
      <c r="AB72" s="145"/>
      <c r="AC72" s="7"/>
      <c r="AD72" s="7"/>
    </row>
    <row r="73" spans="1:30" s="2" customFormat="1" ht="16.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1"/>
      <c r="N73" s="40"/>
      <c r="O73" s="40"/>
      <c r="P73" s="42"/>
      <c r="Q73" s="42"/>
      <c r="R73" s="43"/>
      <c r="S73" s="40"/>
      <c r="T73" s="44"/>
      <c r="U73" s="44"/>
      <c r="V73" s="44"/>
      <c r="W73" s="44"/>
      <c r="X73" s="44"/>
      <c r="Y73" s="44"/>
      <c r="Z73" s="153"/>
      <c r="AA73" s="145"/>
      <c r="AB73" s="145"/>
      <c r="AC73" s="7"/>
      <c r="AD73" s="7"/>
    </row>
    <row r="74" spans="1:30" s="2" customFormat="1" ht="16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1"/>
      <c r="N74" s="40"/>
      <c r="O74" s="40"/>
      <c r="P74" s="42"/>
      <c r="Q74" s="42"/>
      <c r="R74" s="43"/>
      <c r="S74" s="40"/>
      <c r="T74" s="44"/>
      <c r="U74" s="44"/>
      <c r="V74" s="44"/>
      <c r="W74" s="44"/>
      <c r="X74" s="44"/>
      <c r="Y74" s="44"/>
      <c r="Z74" s="153"/>
      <c r="AA74" s="145"/>
      <c r="AB74" s="145"/>
      <c r="AC74" s="7"/>
      <c r="AD74" s="7"/>
    </row>
    <row r="75" spans="1:30" s="2" customFormat="1" ht="16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1"/>
      <c r="N75" s="40"/>
      <c r="O75" s="40"/>
      <c r="P75" s="42"/>
      <c r="Q75" s="42"/>
      <c r="R75" s="43"/>
      <c r="S75" s="40"/>
      <c r="T75" s="44"/>
      <c r="U75" s="44"/>
      <c r="V75" s="44"/>
      <c r="W75" s="44"/>
      <c r="X75" s="44"/>
      <c r="Y75" s="44"/>
      <c r="Z75" s="153"/>
      <c r="AA75" s="145"/>
      <c r="AB75" s="145"/>
      <c r="AC75" s="7"/>
      <c r="AD75" s="7"/>
    </row>
    <row r="76" spans="1:30" s="2" customFormat="1" ht="16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1"/>
      <c r="N76" s="40"/>
      <c r="O76" s="40"/>
      <c r="P76" s="42"/>
      <c r="Q76" s="42"/>
      <c r="R76" s="43"/>
      <c r="S76" s="40"/>
      <c r="T76" s="44"/>
      <c r="U76" s="44"/>
      <c r="V76" s="44"/>
      <c r="W76" s="44"/>
      <c r="X76" s="44"/>
      <c r="Y76" s="44"/>
      <c r="Z76" s="153"/>
      <c r="AA76" s="145"/>
      <c r="AB76" s="145"/>
      <c r="AC76" s="7"/>
      <c r="AD76" s="7"/>
    </row>
    <row r="77" spans="1:30" s="2" customFormat="1" ht="16.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21"/>
      <c r="N77" s="40"/>
      <c r="O77" s="40"/>
      <c r="P77" s="42"/>
      <c r="Q77" s="42"/>
      <c r="R77" s="43"/>
      <c r="S77" s="40"/>
      <c r="T77" s="44"/>
      <c r="U77" s="44"/>
      <c r="V77" s="44"/>
      <c r="W77" s="44"/>
      <c r="X77" s="44"/>
      <c r="Y77" s="44"/>
      <c r="Z77" s="153"/>
      <c r="AA77" s="145"/>
      <c r="AB77" s="145"/>
      <c r="AC77" s="7"/>
      <c r="AD77" s="7"/>
    </row>
    <row r="78" spans="14:16" ht="16.5">
      <c r="N78" s="40"/>
      <c r="O78" s="40"/>
      <c r="P78" s="42"/>
    </row>
  </sheetData>
  <sheetProtection/>
  <mergeCells count="45">
    <mergeCell ref="P27:X27"/>
    <mergeCell ref="P35:X35"/>
    <mergeCell ref="P39:X39"/>
    <mergeCell ref="P36:X36"/>
    <mergeCell ref="A38:A39"/>
    <mergeCell ref="P37:X37"/>
    <mergeCell ref="P29:X29"/>
    <mergeCell ref="A30:A31"/>
    <mergeCell ref="P25:X25"/>
    <mergeCell ref="N44:P44"/>
    <mergeCell ref="A25:A26"/>
    <mergeCell ref="P15:X15"/>
    <mergeCell ref="P19:X19"/>
    <mergeCell ref="P20:X20"/>
    <mergeCell ref="P26:X26"/>
    <mergeCell ref="P32:X32"/>
    <mergeCell ref="P31:X31"/>
    <mergeCell ref="P17:X17"/>
    <mergeCell ref="P3:Y3"/>
    <mergeCell ref="P4:Y4"/>
    <mergeCell ref="L23:X23"/>
    <mergeCell ref="P21:X21"/>
    <mergeCell ref="M8:M9"/>
    <mergeCell ref="P1:Y2"/>
    <mergeCell ref="P22:X22"/>
    <mergeCell ref="P8:X9"/>
    <mergeCell ref="Y8:Y9"/>
    <mergeCell ref="N47:P47"/>
    <mergeCell ref="A45:L45"/>
    <mergeCell ref="A44:L44"/>
    <mergeCell ref="N46:P46"/>
    <mergeCell ref="L41:X41"/>
    <mergeCell ref="N43:P43"/>
    <mergeCell ref="W44:X44"/>
    <mergeCell ref="N42:P42"/>
    <mergeCell ref="A16:A17"/>
    <mergeCell ref="A18:A19"/>
    <mergeCell ref="A28:A29"/>
    <mergeCell ref="P5:Y5"/>
    <mergeCell ref="A7:Y7"/>
    <mergeCell ref="A8:A9"/>
    <mergeCell ref="L8:L9"/>
    <mergeCell ref="A13:A14"/>
    <mergeCell ref="N8:N9"/>
    <mergeCell ref="O8:O9"/>
  </mergeCells>
  <printOptions gridLines="1"/>
  <pageMargins left="0.1968503937007874" right="0.1968503937007874" top="0.4330708661417323" bottom="0.15748031496062992" header="0.3937007874015748" footer="0.15748031496062992"/>
  <pageSetup firstPageNumber="1" useFirstPageNumber="1" fitToHeight="30" horizontalDpi="600" verticalDpi="600" orientation="landscape" paperSize="9" scale="85" r:id="rId1"/>
  <headerFooter alignWithMargins="0">
    <oddHeader>&amp;R
</oddHeader>
  </headerFooter>
  <rowBreaks count="1" manualBreakCount="1">
    <brk id="3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ΠΑΣΣΑΡΩΝΑΣ 6</dc:creator>
  <cp:keywords/>
  <dc:description/>
  <cp:lastModifiedBy>mlyti</cp:lastModifiedBy>
  <cp:lastPrinted>2018-03-13T11:53:08Z</cp:lastPrinted>
  <dcterms:created xsi:type="dcterms:W3CDTF">2003-06-26T06:41:04Z</dcterms:created>
  <dcterms:modified xsi:type="dcterms:W3CDTF">2018-03-14T06:25:00Z</dcterms:modified>
  <cp:category/>
  <cp:version/>
  <cp:contentType/>
  <cp:contentStatus/>
</cp:coreProperties>
</file>